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chr\OneDrive\Desktop\181125\"/>
    </mc:Choice>
  </mc:AlternateContent>
  <xr:revisionPtr revIDLastSave="0" documentId="13_ncr:1_{D5B99D03-26EA-4D07-9C28-64AE74C053B3}" xr6:coauthVersionLast="47" xr6:coauthVersionMax="47" xr10:uidLastSave="{00000000-0000-0000-0000-000000000000}"/>
  <bookViews>
    <workbookView xWindow="-120" yWindow="-120" windowWidth="29040" windowHeight="15720" tabRatio="831" activeTab="12" xr2:uid="{00000000-000D-0000-FFFF-FFFF00000000}"/>
  </bookViews>
  <sheets>
    <sheet name="Januar" sheetId="21" r:id="rId1"/>
    <sheet name="Februar" sheetId="22" r:id="rId2"/>
    <sheet name="März" sheetId="23" r:id="rId3"/>
    <sheet name="April" sheetId="24" r:id="rId4"/>
    <sheet name="Mai" sheetId="25" r:id="rId5"/>
    <sheet name="Juni" sheetId="26" r:id="rId6"/>
    <sheet name="Juli" sheetId="27" r:id="rId7"/>
    <sheet name="August " sheetId="13" r:id="rId8"/>
    <sheet name="September " sheetId="17" r:id="rId9"/>
    <sheet name="Oktober " sheetId="18" r:id="rId10"/>
    <sheet name="November " sheetId="19" r:id="rId11"/>
    <sheet name="Dezember " sheetId="20" r:id="rId12"/>
    <sheet name="BKP - Gesamt" sheetId="4" r:id="rId13"/>
  </sheets>
  <definedNames>
    <definedName name="_xlnm.Print_Area" localSheetId="12">'BKP - Gesamt'!$A$1:$O$20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4" l="1"/>
  <c r="O6" i="4"/>
  <c r="O7" i="4"/>
  <c r="O8" i="4"/>
  <c r="O9" i="4"/>
  <c r="O10" i="4"/>
  <c r="O11" i="4"/>
  <c r="O12" i="4"/>
  <c r="O13" i="4"/>
  <c r="O14" i="4"/>
  <c r="O15" i="4"/>
  <c r="O4" i="4"/>
  <c r="N15" i="4"/>
  <c r="N14" i="4"/>
  <c r="N13" i="4"/>
  <c r="N12" i="4"/>
  <c r="N11" i="4"/>
  <c r="N10" i="4"/>
  <c r="N9" i="4"/>
  <c r="N8" i="4"/>
  <c r="N7" i="4"/>
  <c r="N6" i="4"/>
  <c r="N5" i="4"/>
  <c r="N4" i="4"/>
  <c r="H5" i="4"/>
  <c r="H6" i="4"/>
  <c r="H7" i="4"/>
  <c r="H8" i="4"/>
  <c r="H9" i="4"/>
  <c r="H10" i="4"/>
  <c r="H11" i="4"/>
  <c r="H12" i="4"/>
  <c r="H13" i="4"/>
  <c r="H14" i="4"/>
  <c r="H15" i="4"/>
  <c r="H4" i="4"/>
  <c r="F15" i="4"/>
  <c r="F14" i="4"/>
  <c r="F13" i="4"/>
  <c r="F12" i="4"/>
  <c r="F11" i="4"/>
  <c r="F10" i="4"/>
  <c r="F9" i="4"/>
  <c r="F8" i="4"/>
  <c r="F7" i="4"/>
  <c r="F6" i="4"/>
  <c r="E15" i="4"/>
  <c r="E14" i="4"/>
  <c r="E13" i="4"/>
  <c r="E12" i="4"/>
  <c r="E11" i="4"/>
  <c r="E10" i="4"/>
  <c r="E9" i="4"/>
  <c r="E8" i="4"/>
  <c r="E7" i="4"/>
  <c r="E6" i="4"/>
  <c r="D15" i="4"/>
  <c r="D14" i="4"/>
  <c r="D13" i="4"/>
  <c r="D12" i="4"/>
  <c r="D11" i="4"/>
  <c r="D10" i="4"/>
  <c r="D9" i="4"/>
  <c r="D8" i="4"/>
  <c r="D7" i="4"/>
  <c r="D6" i="4"/>
  <c r="C15" i="4"/>
  <c r="C14" i="4"/>
  <c r="C13" i="4"/>
  <c r="C12" i="4"/>
  <c r="C11" i="4"/>
  <c r="C10" i="4"/>
  <c r="C9" i="4"/>
  <c r="C8" i="4"/>
  <c r="C7" i="4"/>
  <c r="C6" i="4"/>
  <c r="B15" i="4"/>
  <c r="B14" i="4"/>
  <c r="B13" i="4"/>
  <c r="B12" i="4"/>
  <c r="B11" i="4"/>
  <c r="B10" i="4"/>
  <c r="B9" i="4"/>
  <c r="B8" i="4"/>
  <c r="B7" i="4"/>
  <c r="B6" i="4"/>
  <c r="F25" i="20"/>
  <c r="E22" i="20"/>
  <c r="H22" i="20" s="1"/>
  <c r="J22" i="20" s="1"/>
  <c r="I21" i="20"/>
  <c r="G21" i="20"/>
  <c r="E21" i="20"/>
  <c r="H21" i="20" s="1"/>
  <c r="I19" i="20"/>
  <c r="G19" i="20"/>
  <c r="E19" i="20"/>
  <c r="H19" i="20" s="1"/>
  <c r="J19" i="20" s="1"/>
  <c r="I18" i="20"/>
  <c r="G18" i="20"/>
  <c r="E18" i="20"/>
  <c r="H18" i="20" s="1"/>
  <c r="J18" i="20" s="1"/>
  <c r="I16" i="20"/>
  <c r="G16" i="20"/>
  <c r="E16" i="20"/>
  <c r="H16" i="20" s="1"/>
  <c r="J16" i="20" s="1"/>
  <c r="I15" i="20"/>
  <c r="E15" i="20"/>
  <c r="H15" i="20" s="1"/>
  <c r="J15" i="20" s="1"/>
  <c r="I13" i="20"/>
  <c r="G13" i="20"/>
  <c r="E13" i="20"/>
  <c r="H13" i="20" s="1"/>
  <c r="J13" i="20" s="1"/>
  <c r="I12" i="20"/>
  <c r="E12" i="20"/>
  <c r="H12" i="20" s="1"/>
  <c r="J12" i="20" s="1"/>
  <c r="I10" i="20"/>
  <c r="G10" i="20"/>
  <c r="E10" i="20"/>
  <c r="H10" i="20" s="1"/>
  <c r="J10" i="20" s="1"/>
  <c r="I9" i="20"/>
  <c r="E9" i="20"/>
  <c r="H9" i="20" s="1"/>
  <c r="J9" i="20" s="1"/>
  <c r="I7" i="20"/>
  <c r="G7" i="20"/>
  <c r="E7" i="20"/>
  <c r="H7" i="20" s="1"/>
  <c r="J7" i="20" s="1"/>
  <c r="I6" i="20"/>
  <c r="E6" i="20"/>
  <c r="H6" i="20" s="1"/>
  <c r="J6" i="20" s="1"/>
  <c r="I4" i="20"/>
  <c r="G4" i="20"/>
  <c r="G25" i="20" s="1"/>
  <c r="E4" i="20"/>
  <c r="H4" i="20" s="1"/>
  <c r="J4" i="20" s="1"/>
  <c r="I3" i="20"/>
  <c r="I25" i="20" s="1"/>
  <c r="E3" i="20"/>
  <c r="F25" i="19"/>
  <c r="E22" i="19"/>
  <c r="H22" i="19" s="1"/>
  <c r="J22" i="19" s="1"/>
  <c r="I21" i="19"/>
  <c r="G21" i="19"/>
  <c r="E21" i="19"/>
  <c r="H21" i="19" s="1"/>
  <c r="I19" i="19"/>
  <c r="G19" i="19"/>
  <c r="E19" i="19"/>
  <c r="H19" i="19" s="1"/>
  <c r="J19" i="19" s="1"/>
  <c r="I18" i="19"/>
  <c r="G18" i="19"/>
  <c r="E18" i="19"/>
  <c r="H18" i="19" s="1"/>
  <c r="J18" i="19" s="1"/>
  <c r="I16" i="19"/>
  <c r="G16" i="19"/>
  <c r="E16" i="19"/>
  <c r="H16" i="19" s="1"/>
  <c r="J16" i="19" s="1"/>
  <c r="I15" i="19"/>
  <c r="E15" i="19"/>
  <c r="H15" i="19" s="1"/>
  <c r="J15" i="19" s="1"/>
  <c r="I13" i="19"/>
  <c r="G13" i="19"/>
  <c r="E13" i="19"/>
  <c r="H13" i="19" s="1"/>
  <c r="J13" i="19" s="1"/>
  <c r="I12" i="19"/>
  <c r="E12" i="19"/>
  <c r="H12" i="19" s="1"/>
  <c r="J12" i="19" s="1"/>
  <c r="I10" i="19"/>
  <c r="G10" i="19"/>
  <c r="E10" i="19"/>
  <c r="H10" i="19" s="1"/>
  <c r="J10" i="19" s="1"/>
  <c r="I9" i="19"/>
  <c r="E9" i="19"/>
  <c r="H9" i="19" s="1"/>
  <c r="J9" i="19" s="1"/>
  <c r="I7" i="19"/>
  <c r="G7" i="19"/>
  <c r="E7" i="19"/>
  <c r="H7" i="19" s="1"/>
  <c r="J7" i="19" s="1"/>
  <c r="I6" i="19"/>
  <c r="E6" i="19"/>
  <c r="H6" i="19" s="1"/>
  <c r="J6" i="19" s="1"/>
  <c r="I4" i="19"/>
  <c r="G4" i="19"/>
  <c r="G25" i="19" s="1"/>
  <c r="E4" i="19"/>
  <c r="H4" i="19" s="1"/>
  <c r="J4" i="19" s="1"/>
  <c r="I3" i="19"/>
  <c r="I25" i="19" s="1"/>
  <c r="H3" i="19"/>
  <c r="E3" i="19"/>
  <c r="E25" i="19" s="1"/>
  <c r="F25" i="18"/>
  <c r="E22" i="18"/>
  <c r="H22" i="18" s="1"/>
  <c r="J22" i="18" s="1"/>
  <c r="I21" i="18"/>
  <c r="G21" i="18"/>
  <c r="E21" i="18"/>
  <c r="H21" i="18" s="1"/>
  <c r="I19" i="18"/>
  <c r="G19" i="18"/>
  <c r="E19" i="18"/>
  <c r="H19" i="18" s="1"/>
  <c r="J19" i="18" s="1"/>
  <c r="I18" i="18"/>
  <c r="G18" i="18"/>
  <c r="E18" i="18"/>
  <c r="H18" i="18" s="1"/>
  <c r="J18" i="18" s="1"/>
  <c r="I16" i="18"/>
  <c r="G16" i="18"/>
  <c r="E16" i="18"/>
  <c r="H16" i="18" s="1"/>
  <c r="J16" i="18" s="1"/>
  <c r="I15" i="18"/>
  <c r="G15" i="18"/>
  <c r="E15" i="18"/>
  <c r="H15" i="18" s="1"/>
  <c r="J15" i="18" s="1"/>
  <c r="I13" i="18"/>
  <c r="G13" i="18"/>
  <c r="E13" i="18"/>
  <c r="H13" i="18" s="1"/>
  <c r="J13" i="18" s="1"/>
  <c r="I12" i="18"/>
  <c r="E12" i="18"/>
  <c r="H12" i="18" s="1"/>
  <c r="J12" i="18" s="1"/>
  <c r="I10" i="18"/>
  <c r="G10" i="18"/>
  <c r="E10" i="18"/>
  <c r="H10" i="18" s="1"/>
  <c r="J10" i="18" s="1"/>
  <c r="I9" i="18"/>
  <c r="G9" i="18"/>
  <c r="E9" i="18"/>
  <c r="H9" i="18" s="1"/>
  <c r="J9" i="18" s="1"/>
  <c r="I7" i="18"/>
  <c r="G7" i="18"/>
  <c r="E7" i="18"/>
  <c r="H7" i="18" s="1"/>
  <c r="J7" i="18" s="1"/>
  <c r="I6" i="18"/>
  <c r="G6" i="18"/>
  <c r="E6" i="18"/>
  <c r="H6" i="18" s="1"/>
  <c r="J6" i="18" s="1"/>
  <c r="I4" i="18"/>
  <c r="G4" i="18"/>
  <c r="E4" i="18"/>
  <c r="H4" i="18" s="1"/>
  <c r="J4" i="18" s="1"/>
  <c r="I3" i="18"/>
  <c r="I25" i="18" s="1"/>
  <c r="G3" i="18"/>
  <c r="G25" i="18" s="1"/>
  <c r="E3" i="18"/>
  <c r="F25" i="17"/>
  <c r="E22" i="17"/>
  <c r="H22" i="17" s="1"/>
  <c r="J22" i="17" s="1"/>
  <c r="I21" i="17"/>
  <c r="G21" i="17"/>
  <c r="E21" i="17"/>
  <c r="H21" i="17" s="1"/>
  <c r="I19" i="17"/>
  <c r="G19" i="17"/>
  <c r="E19" i="17"/>
  <c r="H19" i="17" s="1"/>
  <c r="J19" i="17" s="1"/>
  <c r="I18" i="17"/>
  <c r="G18" i="17"/>
  <c r="E18" i="17"/>
  <c r="H18" i="17" s="1"/>
  <c r="J18" i="17" s="1"/>
  <c r="I16" i="17"/>
  <c r="G16" i="17"/>
  <c r="E16" i="17"/>
  <c r="H16" i="17" s="1"/>
  <c r="J16" i="17" s="1"/>
  <c r="I15" i="17"/>
  <c r="G15" i="17"/>
  <c r="E15" i="17"/>
  <c r="H15" i="17" s="1"/>
  <c r="J15" i="17" s="1"/>
  <c r="I13" i="17"/>
  <c r="G13" i="17"/>
  <c r="E13" i="17"/>
  <c r="H13" i="17" s="1"/>
  <c r="J13" i="17" s="1"/>
  <c r="I12" i="17"/>
  <c r="E12" i="17"/>
  <c r="H12" i="17" s="1"/>
  <c r="J12" i="17" s="1"/>
  <c r="I10" i="17"/>
  <c r="G10" i="17"/>
  <c r="E10" i="17"/>
  <c r="H10" i="17" s="1"/>
  <c r="J10" i="17" s="1"/>
  <c r="I9" i="17"/>
  <c r="G9" i="17"/>
  <c r="E9" i="17"/>
  <c r="H9" i="17" s="1"/>
  <c r="J9" i="17" s="1"/>
  <c r="I7" i="17"/>
  <c r="G7" i="17"/>
  <c r="E7" i="17"/>
  <c r="H7" i="17" s="1"/>
  <c r="J7" i="17" s="1"/>
  <c r="I6" i="17"/>
  <c r="G6" i="17"/>
  <c r="E6" i="17"/>
  <c r="H6" i="17" s="1"/>
  <c r="J6" i="17" s="1"/>
  <c r="I4" i="17"/>
  <c r="I25" i="17" s="1"/>
  <c r="G4" i="17"/>
  <c r="H4" i="17" s="1"/>
  <c r="J4" i="17" s="1"/>
  <c r="E4" i="17"/>
  <c r="I3" i="17"/>
  <c r="G3" i="17"/>
  <c r="G25" i="17" s="1"/>
  <c r="E3" i="17"/>
  <c r="F25" i="13"/>
  <c r="E22" i="13"/>
  <c r="H22" i="13" s="1"/>
  <c r="J22" i="13" s="1"/>
  <c r="I21" i="13"/>
  <c r="G21" i="13"/>
  <c r="E21" i="13"/>
  <c r="H21" i="13" s="1"/>
  <c r="I19" i="13"/>
  <c r="G19" i="13"/>
  <c r="E19" i="13"/>
  <c r="H19" i="13" s="1"/>
  <c r="J19" i="13" s="1"/>
  <c r="I18" i="13"/>
  <c r="G18" i="13"/>
  <c r="E18" i="13"/>
  <c r="H18" i="13" s="1"/>
  <c r="J18" i="13" s="1"/>
  <c r="I16" i="13"/>
  <c r="G16" i="13"/>
  <c r="E16" i="13"/>
  <c r="H16" i="13" s="1"/>
  <c r="J16" i="13" s="1"/>
  <c r="I15" i="13"/>
  <c r="G15" i="13"/>
  <c r="E15" i="13"/>
  <c r="H15" i="13" s="1"/>
  <c r="J15" i="13" s="1"/>
  <c r="I13" i="13"/>
  <c r="G13" i="13"/>
  <c r="E13" i="13"/>
  <c r="H13" i="13" s="1"/>
  <c r="J13" i="13" s="1"/>
  <c r="I12" i="13"/>
  <c r="E12" i="13"/>
  <c r="H12" i="13" s="1"/>
  <c r="J12" i="13" s="1"/>
  <c r="I10" i="13"/>
  <c r="G10" i="13"/>
  <c r="E10" i="13"/>
  <c r="H10" i="13" s="1"/>
  <c r="J10" i="13" s="1"/>
  <c r="I9" i="13"/>
  <c r="G9" i="13"/>
  <c r="E9" i="13"/>
  <c r="H9" i="13" s="1"/>
  <c r="J9" i="13" s="1"/>
  <c r="I7" i="13"/>
  <c r="G7" i="13"/>
  <c r="E7" i="13"/>
  <c r="H7" i="13" s="1"/>
  <c r="J7" i="13" s="1"/>
  <c r="I6" i="13"/>
  <c r="G6" i="13"/>
  <c r="E6" i="13"/>
  <c r="H6" i="13" s="1"/>
  <c r="J6" i="13" s="1"/>
  <c r="I4" i="13"/>
  <c r="G4" i="13"/>
  <c r="E4" i="13"/>
  <c r="H4" i="13" s="1"/>
  <c r="J4" i="13" s="1"/>
  <c r="I3" i="13"/>
  <c r="I25" i="13" s="1"/>
  <c r="G3" i="13"/>
  <c r="G25" i="13" s="1"/>
  <c r="E3" i="13"/>
  <c r="F25" i="27"/>
  <c r="E22" i="27"/>
  <c r="H22" i="27" s="1"/>
  <c r="J22" i="27" s="1"/>
  <c r="I21" i="27"/>
  <c r="G21" i="27"/>
  <c r="E21" i="27"/>
  <c r="H21" i="27" s="1"/>
  <c r="I19" i="27"/>
  <c r="G19" i="27"/>
  <c r="E19" i="27"/>
  <c r="H19" i="27" s="1"/>
  <c r="J19" i="27" s="1"/>
  <c r="I18" i="27"/>
  <c r="G18" i="27"/>
  <c r="E18" i="27"/>
  <c r="H18" i="27" s="1"/>
  <c r="J18" i="27" s="1"/>
  <c r="I16" i="27"/>
  <c r="G16" i="27"/>
  <c r="E16" i="27"/>
  <c r="H16" i="27" s="1"/>
  <c r="J16" i="27" s="1"/>
  <c r="I15" i="27"/>
  <c r="G15" i="27"/>
  <c r="E15" i="27"/>
  <c r="H15" i="27" s="1"/>
  <c r="J15" i="27" s="1"/>
  <c r="I13" i="27"/>
  <c r="G13" i="27"/>
  <c r="E13" i="27"/>
  <c r="H13" i="27" s="1"/>
  <c r="J13" i="27" s="1"/>
  <c r="I12" i="27"/>
  <c r="E12" i="27"/>
  <c r="H12" i="27" s="1"/>
  <c r="J12" i="27" s="1"/>
  <c r="I10" i="27"/>
  <c r="G10" i="27"/>
  <c r="E10" i="27"/>
  <c r="H10" i="27" s="1"/>
  <c r="J10" i="27" s="1"/>
  <c r="I9" i="27"/>
  <c r="G9" i="27"/>
  <c r="E9" i="27"/>
  <c r="H9" i="27" s="1"/>
  <c r="J9" i="27" s="1"/>
  <c r="I7" i="27"/>
  <c r="G7" i="27"/>
  <c r="E7" i="27"/>
  <c r="H7" i="27" s="1"/>
  <c r="J7" i="27" s="1"/>
  <c r="I6" i="27"/>
  <c r="G6" i="27"/>
  <c r="E6" i="27"/>
  <c r="H6" i="27" s="1"/>
  <c r="J6" i="27" s="1"/>
  <c r="I4" i="27"/>
  <c r="H4" i="27"/>
  <c r="J4" i="27" s="1"/>
  <c r="G4" i="27"/>
  <c r="E4" i="27"/>
  <c r="I3" i="27"/>
  <c r="I25" i="27" s="1"/>
  <c r="G3" i="27"/>
  <c r="G25" i="27" s="1"/>
  <c r="E3" i="27"/>
  <c r="F25" i="26"/>
  <c r="E22" i="26"/>
  <c r="H22" i="26" s="1"/>
  <c r="J22" i="26" s="1"/>
  <c r="I21" i="26"/>
  <c r="G21" i="26"/>
  <c r="E21" i="26"/>
  <c r="H21" i="26" s="1"/>
  <c r="I19" i="26"/>
  <c r="G19" i="26"/>
  <c r="E19" i="26"/>
  <c r="H19" i="26" s="1"/>
  <c r="J19" i="26" s="1"/>
  <c r="I18" i="26"/>
  <c r="G18" i="26"/>
  <c r="E18" i="26"/>
  <c r="H18" i="26" s="1"/>
  <c r="J18" i="26" s="1"/>
  <c r="I16" i="26"/>
  <c r="G16" i="26"/>
  <c r="E16" i="26"/>
  <c r="H16" i="26" s="1"/>
  <c r="J16" i="26" s="1"/>
  <c r="I15" i="26"/>
  <c r="G15" i="26"/>
  <c r="E15" i="26"/>
  <c r="H15" i="26" s="1"/>
  <c r="I13" i="26"/>
  <c r="G13" i="26"/>
  <c r="E13" i="26"/>
  <c r="H13" i="26" s="1"/>
  <c r="J13" i="26" s="1"/>
  <c r="I12" i="26"/>
  <c r="E12" i="26"/>
  <c r="H12" i="26" s="1"/>
  <c r="J12" i="26" s="1"/>
  <c r="I10" i="26"/>
  <c r="G10" i="26"/>
  <c r="E10" i="26"/>
  <c r="H10" i="26" s="1"/>
  <c r="J10" i="26" s="1"/>
  <c r="I9" i="26"/>
  <c r="G9" i="26"/>
  <c r="E9" i="26"/>
  <c r="H9" i="26" s="1"/>
  <c r="J9" i="26" s="1"/>
  <c r="I7" i="26"/>
  <c r="G7" i="26"/>
  <c r="E7" i="26"/>
  <c r="H7" i="26" s="1"/>
  <c r="J7" i="26" s="1"/>
  <c r="I6" i="26"/>
  <c r="G6" i="26"/>
  <c r="G25" i="26" s="1"/>
  <c r="E6" i="26"/>
  <c r="I4" i="26"/>
  <c r="I25" i="26" s="1"/>
  <c r="H4" i="26"/>
  <c r="J4" i="26" s="1"/>
  <c r="G4" i="26"/>
  <c r="E4" i="26"/>
  <c r="I3" i="26"/>
  <c r="G3" i="26"/>
  <c r="E3" i="26"/>
  <c r="H3" i="26" s="1"/>
  <c r="F25" i="25"/>
  <c r="E22" i="25"/>
  <c r="H22" i="25" s="1"/>
  <c r="J22" i="25" s="1"/>
  <c r="I21" i="25"/>
  <c r="G21" i="25"/>
  <c r="E21" i="25"/>
  <c r="H21" i="25" s="1"/>
  <c r="I19" i="25"/>
  <c r="G19" i="25"/>
  <c r="E19" i="25"/>
  <c r="H19" i="25" s="1"/>
  <c r="J19" i="25" s="1"/>
  <c r="I18" i="25"/>
  <c r="G18" i="25"/>
  <c r="E18" i="25"/>
  <c r="H18" i="25" s="1"/>
  <c r="J18" i="25" s="1"/>
  <c r="I16" i="25"/>
  <c r="G16" i="25"/>
  <c r="E16" i="25"/>
  <c r="H16" i="25" s="1"/>
  <c r="J16" i="25" s="1"/>
  <c r="I15" i="25"/>
  <c r="G15" i="25"/>
  <c r="E15" i="25"/>
  <c r="H15" i="25" s="1"/>
  <c r="J15" i="25" s="1"/>
  <c r="I13" i="25"/>
  <c r="G13" i="25"/>
  <c r="E13" i="25"/>
  <c r="H13" i="25" s="1"/>
  <c r="J13" i="25" s="1"/>
  <c r="I12" i="25"/>
  <c r="E12" i="25"/>
  <c r="H12" i="25" s="1"/>
  <c r="J12" i="25" s="1"/>
  <c r="I10" i="25"/>
  <c r="G10" i="25"/>
  <c r="E10" i="25"/>
  <c r="H10" i="25" s="1"/>
  <c r="J10" i="25" s="1"/>
  <c r="I9" i="25"/>
  <c r="G9" i="25"/>
  <c r="E9" i="25"/>
  <c r="H9" i="25" s="1"/>
  <c r="J9" i="25" s="1"/>
  <c r="I7" i="25"/>
  <c r="G7" i="25"/>
  <c r="E7" i="25"/>
  <c r="H7" i="25" s="1"/>
  <c r="J7" i="25" s="1"/>
  <c r="I6" i="25"/>
  <c r="G6" i="25"/>
  <c r="E6" i="25"/>
  <c r="H6" i="25" s="1"/>
  <c r="J6" i="25" s="1"/>
  <c r="I4" i="25"/>
  <c r="H4" i="25"/>
  <c r="J4" i="25" s="1"/>
  <c r="G4" i="25"/>
  <c r="E4" i="25"/>
  <c r="I3" i="25"/>
  <c r="I25" i="25" s="1"/>
  <c r="G3" i="25"/>
  <c r="G25" i="25" s="1"/>
  <c r="E3" i="25"/>
  <c r="F25" i="24"/>
  <c r="E22" i="24"/>
  <c r="H22" i="24" s="1"/>
  <c r="J22" i="24" s="1"/>
  <c r="I21" i="24"/>
  <c r="G21" i="24"/>
  <c r="E21" i="24"/>
  <c r="H21" i="24" s="1"/>
  <c r="I19" i="24"/>
  <c r="G19" i="24"/>
  <c r="E19" i="24"/>
  <c r="H19" i="24" s="1"/>
  <c r="J19" i="24" s="1"/>
  <c r="I18" i="24"/>
  <c r="G18" i="24"/>
  <c r="E18" i="24"/>
  <c r="H18" i="24" s="1"/>
  <c r="J18" i="24" s="1"/>
  <c r="I16" i="24"/>
  <c r="G16" i="24"/>
  <c r="E16" i="24"/>
  <c r="H16" i="24" s="1"/>
  <c r="J16" i="24" s="1"/>
  <c r="I15" i="24"/>
  <c r="G15" i="24"/>
  <c r="E15" i="24"/>
  <c r="H15" i="24" s="1"/>
  <c r="J15" i="24" s="1"/>
  <c r="I13" i="24"/>
  <c r="G13" i="24"/>
  <c r="E13" i="24"/>
  <c r="H13" i="24" s="1"/>
  <c r="J13" i="24" s="1"/>
  <c r="I12" i="24"/>
  <c r="E12" i="24"/>
  <c r="H12" i="24" s="1"/>
  <c r="J12" i="24" s="1"/>
  <c r="I10" i="24"/>
  <c r="G10" i="24"/>
  <c r="E10" i="24"/>
  <c r="H10" i="24" s="1"/>
  <c r="J10" i="24" s="1"/>
  <c r="I9" i="24"/>
  <c r="G9" i="24"/>
  <c r="E9" i="24"/>
  <c r="H9" i="24" s="1"/>
  <c r="J9" i="24" s="1"/>
  <c r="I7" i="24"/>
  <c r="G7" i="24"/>
  <c r="E7" i="24"/>
  <c r="H7" i="24" s="1"/>
  <c r="J7" i="24" s="1"/>
  <c r="I6" i="24"/>
  <c r="G6" i="24"/>
  <c r="E6" i="24"/>
  <c r="H6" i="24" s="1"/>
  <c r="J6" i="24" s="1"/>
  <c r="I4" i="24"/>
  <c r="G4" i="24"/>
  <c r="E4" i="24"/>
  <c r="H4" i="24" s="1"/>
  <c r="J4" i="24" s="1"/>
  <c r="I3" i="24"/>
  <c r="I25" i="24" s="1"/>
  <c r="G3" i="24"/>
  <c r="G25" i="24" s="1"/>
  <c r="E3" i="24"/>
  <c r="F25" i="23"/>
  <c r="E22" i="23"/>
  <c r="H22" i="23" s="1"/>
  <c r="J22" i="23" s="1"/>
  <c r="I21" i="23"/>
  <c r="G21" i="23"/>
  <c r="E21" i="23"/>
  <c r="H21" i="23" s="1"/>
  <c r="I19" i="23"/>
  <c r="G19" i="23"/>
  <c r="E19" i="23"/>
  <c r="H19" i="23" s="1"/>
  <c r="J19" i="23" s="1"/>
  <c r="I18" i="23"/>
  <c r="G18" i="23"/>
  <c r="E18" i="23"/>
  <c r="H18" i="23" s="1"/>
  <c r="J18" i="23" s="1"/>
  <c r="I16" i="23"/>
  <c r="G16" i="23"/>
  <c r="E16" i="23"/>
  <c r="H16" i="23" s="1"/>
  <c r="J16" i="23" s="1"/>
  <c r="I15" i="23"/>
  <c r="G15" i="23"/>
  <c r="E15" i="23"/>
  <c r="H15" i="23" s="1"/>
  <c r="J15" i="23" s="1"/>
  <c r="I13" i="23"/>
  <c r="G13" i="23"/>
  <c r="E13" i="23"/>
  <c r="H13" i="23" s="1"/>
  <c r="J13" i="23" s="1"/>
  <c r="I12" i="23"/>
  <c r="E12" i="23"/>
  <c r="H12" i="23" s="1"/>
  <c r="J12" i="23" s="1"/>
  <c r="I10" i="23"/>
  <c r="G10" i="23"/>
  <c r="E10" i="23"/>
  <c r="H10" i="23" s="1"/>
  <c r="J10" i="23" s="1"/>
  <c r="I9" i="23"/>
  <c r="G9" i="23"/>
  <c r="E9" i="23"/>
  <c r="H9" i="23" s="1"/>
  <c r="J9" i="23" s="1"/>
  <c r="I7" i="23"/>
  <c r="G7" i="23"/>
  <c r="E7" i="23"/>
  <c r="H7" i="23" s="1"/>
  <c r="J7" i="23" s="1"/>
  <c r="I6" i="23"/>
  <c r="G6" i="23"/>
  <c r="E6" i="23"/>
  <c r="H6" i="23" s="1"/>
  <c r="J6" i="23" s="1"/>
  <c r="I4" i="23"/>
  <c r="G4" i="23"/>
  <c r="E4" i="23"/>
  <c r="H4" i="23" s="1"/>
  <c r="J4" i="23" s="1"/>
  <c r="I3" i="23"/>
  <c r="I25" i="23" s="1"/>
  <c r="G3" i="23"/>
  <c r="G25" i="23" s="1"/>
  <c r="E3" i="23"/>
  <c r="G3" i="22"/>
  <c r="I17" i="4"/>
  <c r="F25" i="22"/>
  <c r="E22" i="22"/>
  <c r="H22" i="22" s="1"/>
  <c r="J22" i="22" s="1"/>
  <c r="I21" i="22"/>
  <c r="G21" i="22"/>
  <c r="E21" i="22"/>
  <c r="H21" i="22" s="1"/>
  <c r="I19" i="22"/>
  <c r="G19" i="22"/>
  <c r="E19" i="22"/>
  <c r="H19" i="22" s="1"/>
  <c r="J19" i="22" s="1"/>
  <c r="I18" i="22"/>
  <c r="G18" i="22"/>
  <c r="E18" i="22"/>
  <c r="H18" i="22" s="1"/>
  <c r="J18" i="22" s="1"/>
  <c r="I16" i="22"/>
  <c r="G16" i="22"/>
  <c r="E16" i="22"/>
  <c r="H16" i="22" s="1"/>
  <c r="J16" i="22" s="1"/>
  <c r="I15" i="22"/>
  <c r="G15" i="22"/>
  <c r="E15" i="22"/>
  <c r="H15" i="22" s="1"/>
  <c r="J15" i="22" s="1"/>
  <c r="I13" i="22"/>
  <c r="G13" i="22"/>
  <c r="E13" i="22"/>
  <c r="H13" i="22" s="1"/>
  <c r="J13" i="22" s="1"/>
  <c r="I12" i="22"/>
  <c r="E12" i="22"/>
  <c r="H12" i="22" s="1"/>
  <c r="J12" i="22" s="1"/>
  <c r="I10" i="22"/>
  <c r="G10" i="22"/>
  <c r="E10" i="22"/>
  <c r="H10" i="22" s="1"/>
  <c r="J10" i="22" s="1"/>
  <c r="I9" i="22"/>
  <c r="G9" i="22"/>
  <c r="E9" i="22"/>
  <c r="H9" i="22" s="1"/>
  <c r="J9" i="22" s="1"/>
  <c r="I7" i="22"/>
  <c r="G7" i="22"/>
  <c r="E7" i="22"/>
  <c r="H7" i="22" s="1"/>
  <c r="J7" i="22" s="1"/>
  <c r="I6" i="22"/>
  <c r="G6" i="22"/>
  <c r="E6" i="22"/>
  <c r="H6" i="22" s="1"/>
  <c r="J6" i="22" s="1"/>
  <c r="I4" i="22"/>
  <c r="G4" i="22"/>
  <c r="E4" i="22"/>
  <c r="H4" i="22" s="1"/>
  <c r="J4" i="22" s="1"/>
  <c r="I3" i="22"/>
  <c r="E3" i="22"/>
  <c r="E3" i="21"/>
  <c r="H3" i="21" s="1"/>
  <c r="I3" i="21"/>
  <c r="E4" i="21"/>
  <c r="G4" i="21"/>
  <c r="I4" i="21"/>
  <c r="E6" i="21"/>
  <c r="H6" i="21"/>
  <c r="I6" i="21"/>
  <c r="E7" i="21"/>
  <c r="G7" i="21"/>
  <c r="H7" i="21"/>
  <c r="I7" i="21"/>
  <c r="J7" i="21"/>
  <c r="E9" i="21"/>
  <c r="H9" i="21"/>
  <c r="I9" i="21"/>
  <c r="E10" i="21"/>
  <c r="G10" i="21"/>
  <c r="H10" i="21"/>
  <c r="I10" i="21"/>
  <c r="J10" i="21"/>
  <c r="E12" i="21"/>
  <c r="H12" i="21" s="1"/>
  <c r="I12" i="21"/>
  <c r="E13" i="21"/>
  <c r="G13" i="21"/>
  <c r="H13" i="21"/>
  <c r="I13" i="21"/>
  <c r="J13" i="21"/>
  <c r="E15" i="21"/>
  <c r="H15" i="21"/>
  <c r="I15" i="21"/>
  <c r="E16" i="21"/>
  <c r="G16" i="21"/>
  <c r="H16" i="21"/>
  <c r="I16" i="21"/>
  <c r="J16" i="21"/>
  <c r="E18" i="21"/>
  <c r="G18" i="21"/>
  <c r="H18" i="21"/>
  <c r="I18" i="21"/>
  <c r="E19" i="21"/>
  <c r="G19" i="21"/>
  <c r="H19" i="21"/>
  <c r="J18" i="21" s="1"/>
  <c r="I19" i="21"/>
  <c r="J19" i="21"/>
  <c r="E21" i="21"/>
  <c r="G21" i="21"/>
  <c r="I21" i="21"/>
  <c r="E22" i="21"/>
  <c r="H22" i="21"/>
  <c r="J22" i="21"/>
  <c r="F25" i="21"/>
  <c r="M5" i="4"/>
  <c r="M6" i="4"/>
  <c r="M7" i="4"/>
  <c r="M8" i="4"/>
  <c r="M9" i="4"/>
  <c r="M10" i="4"/>
  <c r="M11" i="4"/>
  <c r="M12" i="4"/>
  <c r="M13" i="4"/>
  <c r="M14" i="4"/>
  <c r="M15" i="4"/>
  <c r="M4" i="4"/>
  <c r="L17" i="4"/>
  <c r="E25" i="20" l="1"/>
  <c r="H3" i="20"/>
  <c r="H25" i="19"/>
  <c r="J3" i="19"/>
  <c r="J25" i="19" s="1"/>
  <c r="E25" i="18"/>
  <c r="H3" i="18"/>
  <c r="E25" i="17"/>
  <c r="H3" i="17"/>
  <c r="E25" i="13"/>
  <c r="H3" i="13"/>
  <c r="E25" i="27"/>
  <c r="H3" i="27"/>
  <c r="E25" i="26"/>
  <c r="H6" i="26"/>
  <c r="J6" i="26" s="1"/>
  <c r="J3" i="26"/>
  <c r="H25" i="26"/>
  <c r="J15" i="26"/>
  <c r="E25" i="25"/>
  <c r="H3" i="25"/>
  <c r="E25" i="24"/>
  <c r="H3" i="24"/>
  <c r="E25" i="23"/>
  <c r="H3" i="23"/>
  <c r="G25" i="22"/>
  <c r="C5" i="4" s="1"/>
  <c r="I25" i="22"/>
  <c r="E5" i="4" s="1"/>
  <c r="J6" i="21"/>
  <c r="M17" i="4"/>
  <c r="E25" i="22"/>
  <c r="B5" i="4" s="1"/>
  <c r="H3" i="22"/>
  <c r="G25" i="21"/>
  <c r="I25" i="21"/>
  <c r="J9" i="21"/>
  <c r="J12" i="21"/>
  <c r="J15" i="21"/>
  <c r="H21" i="21"/>
  <c r="E25" i="21"/>
  <c r="H4" i="21"/>
  <c r="J4" i="4"/>
  <c r="J5" i="4"/>
  <c r="J6" i="4"/>
  <c r="J7" i="4"/>
  <c r="J8" i="4"/>
  <c r="J9" i="4"/>
  <c r="J10" i="4"/>
  <c r="J11" i="4"/>
  <c r="J12" i="4"/>
  <c r="J13" i="4"/>
  <c r="J14" i="4"/>
  <c r="H17" i="4"/>
  <c r="J15" i="4"/>
  <c r="J3" i="20" l="1"/>
  <c r="J25" i="20" s="1"/>
  <c r="H25" i="20"/>
  <c r="H25" i="18"/>
  <c r="J3" i="18"/>
  <c r="J25" i="18" s="1"/>
  <c r="J3" i="17"/>
  <c r="J25" i="17" s="1"/>
  <c r="H25" i="17"/>
  <c r="J3" i="13"/>
  <c r="J25" i="13" s="1"/>
  <c r="H25" i="13"/>
  <c r="J3" i="27"/>
  <c r="J25" i="27" s="1"/>
  <c r="H25" i="27"/>
  <c r="J25" i="26"/>
  <c r="J3" i="25"/>
  <c r="J25" i="25" s="1"/>
  <c r="H25" i="25"/>
  <c r="J3" i="24"/>
  <c r="J25" i="24" s="1"/>
  <c r="H25" i="24"/>
  <c r="J3" i="23"/>
  <c r="J25" i="23" s="1"/>
  <c r="H25" i="23"/>
  <c r="J3" i="22"/>
  <c r="J25" i="22" s="1"/>
  <c r="F5" i="4" s="1"/>
  <c r="H25" i="22"/>
  <c r="D5" i="4" s="1"/>
  <c r="J4" i="21"/>
  <c r="H25" i="21"/>
  <c r="J3" i="21"/>
  <c r="J25" i="21" s="1"/>
  <c r="C4" i="4"/>
  <c r="J17" i="4"/>
  <c r="E4" i="4"/>
  <c r="B4" i="4"/>
  <c r="D4" i="4" l="1"/>
  <c r="C17" i="4"/>
  <c r="E17" i="4"/>
  <c r="F4" i="4"/>
  <c r="F17" i="4" l="1"/>
  <c r="B17" i="4"/>
  <c r="G17" i="4" l="1"/>
  <c r="K15" i="4"/>
  <c r="K13" i="4"/>
  <c r="K5" i="4"/>
  <c r="K4" i="4"/>
  <c r="K9" i="4"/>
  <c r="K12" i="4"/>
  <c r="K6" i="4"/>
  <c r="K7" i="4"/>
  <c r="K8" i="4"/>
  <c r="K10" i="4"/>
  <c r="K14" i="4"/>
  <c r="K11" i="4"/>
  <c r="D17" i="4"/>
  <c r="G5" i="4" l="1"/>
  <c r="G7" i="4"/>
  <c r="G15" i="4"/>
  <c r="G11" i="4"/>
  <c r="G14" i="4"/>
  <c r="G12" i="4"/>
  <c r="G6" i="4"/>
  <c r="G13" i="4"/>
  <c r="G10" i="4"/>
  <c r="G9" i="4"/>
  <c r="G8" i="4"/>
  <c r="G4" i="4"/>
  <c r="N17" i="4"/>
  <c r="K17" i="4"/>
  <c r="O17" i="4" l="1"/>
</calcChain>
</file>

<file path=xl/sharedStrings.xml><?xml version="1.0" encoding="utf-8"?>
<sst xmlns="http://schemas.openxmlformats.org/spreadsheetml/2006/main" count="251" uniqueCount="45">
  <si>
    <t>Kind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</si>
  <si>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</si>
  <si>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</si>
  <si>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</si>
  <si>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</si>
  <si>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</si>
  <si>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</si>
  <si>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</si>
  <si>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</si>
  <si>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</si>
  <si>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</si>
  <si>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Essensgeld</t>
  </si>
  <si>
    <t>Gesamt</t>
  </si>
  <si>
    <t>Januar</t>
  </si>
  <si>
    <t>Februar</t>
  </si>
  <si>
    <t>Tage</t>
  </si>
  <si>
    <t>Std./W oder Std</t>
  </si>
  <si>
    <t>Jugendamt</t>
  </si>
  <si>
    <t>Zuzahlung</t>
  </si>
  <si>
    <t>Einnahmen</t>
  </si>
  <si>
    <t>Steuerpauschale</t>
  </si>
  <si>
    <t>Monat</t>
  </si>
  <si>
    <t>Netto</t>
  </si>
  <si>
    <t>Brutto</t>
  </si>
  <si>
    <t>Est</t>
  </si>
  <si>
    <t>Eingewöhnung</t>
  </si>
  <si>
    <t xml:space="preserve">Notizen: </t>
  </si>
  <si>
    <t>Mein Anteil</t>
  </si>
  <si>
    <t>Aktuell</t>
  </si>
  <si>
    <t>Zuzahlung Eltern</t>
  </si>
  <si>
    <t>Krankenversicherung</t>
  </si>
  <si>
    <t>Geldleistung Jugendamt</t>
  </si>
  <si>
    <t>Rentenversicherung</t>
  </si>
  <si>
    <t>Steuer</t>
  </si>
  <si>
    <t>BP</t>
  </si>
  <si>
    <t>Zuschuß externe Räume</t>
  </si>
  <si>
    <t>Euro/Std</t>
  </si>
  <si>
    <t>Jugendamt   RV Anteil</t>
  </si>
  <si>
    <t xml:space="preserve">Gesamtübersicht </t>
  </si>
  <si>
    <t>Jugendamt KV Anteil</t>
  </si>
  <si>
    <t>Solltest Du bezahlen</t>
  </si>
  <si>
    <t>Bezahlst Du aktuell</t>
  </si>
  <si>
    <t>Guthaben / Nachzahlung</t>
  </si>
  <si>
    <t>Je nach Ergebis aus dem Guthaben oder einer Nachzahlung der Krankenkassenbeiträge musst du 50% an das Jugendamt zurück zahlen oder nachfordern. (Vorläufiger Bescheid und Endgültiger Bescheid)</t>
  </si>
  <si>
    <t>Ergebnis Steuer ist mit 20% kalkuliert, bitte tatsächliche Sätze anpassen.  Rente mit 18,6% und Krankenkasse mit 14,6% Stand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</si>
</sst>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;[Red]0.00"/>
    <numFmt numFmtId="165" formatCode="0.00_ ;\-0.00\ "/>
    <numFmt numFmtId="166" formatCode="_-* #,##0.00\ [$€-407]_-;\-* #,##0.00\ [$€-407]_-;_-* &quot;-&quot;??\ [$€-407]_-;_-@_-"/>
    <numFmt numFmtId="167" formatCode="0.00_ ;[Red]\-0.00\ 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name val="Open Sans"/>
      <family val="2"/>
    </font>
    <font>
      <sz val="10"/>
      <name val="Open Sans"/>
      <family val="2"/>
    </font>
    <font>
      <b/>
      <sz val="18"/>
      <name val="Open Sans"/>
      <family val="2"/>
    </font>
    <font>
      <sz val="12"/>
      <name val="Open Sans"/>
      <family val="2"/>
    </font>
    <font>
      <sz val="18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4" fontId="0" fillId="0" borderId="0" xfId="1" applyFont="1"/>
    <xf numFmtId="0" fontId="7" fillId="0" borderId="0" xfId="0" applyFont="1"/>
    <xf numFmtId="0" fontId="8" fillId="0" borderId="0" xfId="0" applyFont="1"/>
    <xf numFmtId="44" fontId="8" fillId="0" borderId="0" xfId="1" applyFont="1" applyAlignment="1">
      <alignment horizontal="center"/>
    </xf>
    <xf numFmtId="44" fontId="7" fillId="0" borderId="0" xfId="1" applyFont="1" applyAlignment="1">
      <alignment horizontal="center"/>
    </xf>
    <xf numFmtId="44" fontId="8" fillId="0" borderId="0" xfId="0" applyNumberFormat="1" applyFont="1"/>
    <xf numFmtId="0" fontId="0" fillId="2" borderId="0" xfId="0" applyFill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44" fontId="0" fillId="2" borderId="7" xfId="1" applyFont="1" applyFill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8" fontId="8" fillId="0" borderId="0" xfId="0" applyNumberFormat="1" applyFont="1"/>
    <xf numFmtId="0" fontId="8" fillId="0" borderId="0" xfId="0" applyFont="1" applyAlignment="1">
      <alignment horizontal="right"/>
    </xf>
    <xf numFmtId="44" fontId="7" fillId="0" borderId="0" xfId="1" applyFont="1" applyBorder="1" applyAlignment="1">
      <alignment horizontal="center"/>
    </xf>
    <xf numFmtId="0" fontId="8" fillId="3" borderId="0" xfId="0" applyFont="1" applyFill="1"/>
    <xf numFmtId="44" fontId="8" fillId="3" borderId="0" xfId="1" applyFont="1" applyFill="1" applyAlignment="1">
      <alignment horizontal="center"/>
    </xf>
    <xf numFmtId="44" fontId="8" fillId="5" borderId="0" xfId="1" applyFont="1" applyFill="1" applyAlignment="1">
      <alignment horizontal="center"/>
    </xf>
    <xf numFmtId="0" fontId="7" fillId="2" borderId="0" xfId="0" applyFont="1" applyFill="1"/>
    <xf numFmtId="44" fontId="7" fillId="2" borderId="0" xfId="1" applyFont="1" applyFill="1" applyAlignment="1">
      <alignment horizontal="center"/>
    </xf>
    <xf numFmtId="6" fontId="8" fillId="0" borderId="0" xfId="1" applyNumberFormat="1" applyFont="1" applyAlignment="1">
      <alignment horizontal="right"/>
    </xf>
    <xf numFmtId="44" fontId="0" fillId="0" borderId="7" xfId="1" applyFont="1" applyBorder="1" applyAlignment="1">
      <alignment horizontal="center" vertical="top"/>
    </xf>
    <xf numFmtId="165" fontId="8" fillId="0" borderId="0" xfId="0" applyNumberFormat="1" applyFont="1"/>
    <xf numFmtId="2" fontId="8" fillId="0" borderId="0" xfId="0" applyNumberFormat="1" applyFont="1"/>
    <xf numFmtId="8" fontId="8" fillId="0" borderId="16" xfId="1" applyNumberFormat="1" applyFont="1" applyBorder="1" applyAlignment="1">
      <alignment horizontal="center"/>
    </xf>
    <xf numFmtId="0" fontId="8" fillId="0" borderId="16" xfId="0" applyFont="1" applyBorder="1"/>
    <xf numFmtId="0" fontId="7" fillId="4" borderId="10" xfId="0" applyFont="1" applyFill="1" applyBorder="1" applyAlignment="1">
      <alignment horizontal="center" vertical="center" wrapText="1"/>
    </xf>
    <xf numFmtId="2" fontId="7" fillId="4" borderId="10" xfId="0" applyNumberFormat="1" applyFont="1" applyFill="1" applyBorder="1" applyAlignment="1">
      <alignment horizontal="center" vertical="center" wrapTex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7" borderId="0" xfId="1" applyFont="1" applyFill="1" applyAlignment="1">
      <alignment horizontal="center"/>
    </xf>
    <xf numFmtId="0" fontId="8" fillId="6" borderId="0" xfId="0" applyFont="1" applyFill="1"/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67" fontId="8" fillId="0" borderId="0" xfId="0" applyNumberFormat="1" applyFont="1"/>
    <xf numFmtId="167" fontId="8" fillId="7" borderId="0" xfId="0" applyNumberFormat="1" applyFont="1" applyFill="1"/>
    <xf numFmtId="0" fontId="7" fillId="6" borderId="9" xfId="0" applyFont="1" applyFill="1" applyBorder="1"/>
    <xf numFmtId="0" fontId="7" fillId="6" borderId="10" xfId="0" applyFont="1" applyFill="1" applyBorder="1"/>
    <xf numFmtId="44" fontId="7" fillId="6" borderId="10" xfId="1" applyFont="1" applyFill="1" applyBorder="1" applyAlignment="1">
      <alignment horizontal="center"/>
    </xf>
    <xf numFmtId="0" fontId="8" fillId="6" borderId="10" xfId="0" applyFont="1" applyFill="1" applyBorder="1"/>
    <xf numFmtId="2" fontId="8" fillId="6" borderId="10" xfId="0" applyNumberFormat="1" applyFont="1" applyFill="1" applyBorder="1"/>
    <xf numFmtId="0" fontId="8" fillId="6" borderId="10" xfId="0" applyFont="1" applyFill="1" applyBorder="1" applyAlignment="1">
      <alignment horizontal="right"/>
    </xf>
    <xf numFmtId="0" fontId="8" fillId="6" borderId="12" xfId="0" applyFont="1" applyFill="1" applyBorder="1"/>
    <xf numFmtId="0" fontId="7" fillId="6" borderId="0" xfId="0" applyFont="1" applyFill="1" applyAlignment="1">
      <alignment horizontal="center"/>
    </xf>
    <xf numFmtId="2" fontId="7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right"/>
    </xf>
    <xf numFmtId="0" fontId="7" fillId="6" borderId="13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center"/>
    </xf>
    <xf numFmtId="2" fontId="7" fillId="6" borderId="14" xfId="0" applyNumberFormat="1" applyFont="1" applyFill="1" applyBorder="1" applyAlignment="1">
      <alignment horizontal="center"/>
    </xf>
    <xf numFmtId="0" fontId="8" fillId="6" borderId="14" xfId="0" applyFont="1" applyFill="1" applyBorder="1" applyAlignment="1">
      <alignment horizontal="right"/>
    </xf>
    <xf numFmtId="0" fontId="8" fillId="6" borderId="14" xfId="0" applyFont="1" applyFill="1" applyBorder="1"/>
    <xf numFmtId="165" fontId="7" fillId="4" borderId="9" xfId="0" applyNumberFormat="1" applyFont="1" applyFill="1" applyBorder="1" applyAlignment="1">
      <alignment horizontal="center" vertical="center" wrapText="1"/>
    </xf>
    <xf numFmtId="8" fontId="7" fillId="2" borderId="17" xfId="1" applyNumberFormat="1" applyFont="1" applyFill="1" applyBorder="1"/>
    <xf numFmtId="8" fontId="8" fillId="7" borderId="16" xfId="1" applyNumberFormat="1" applyFont="1" applyFill="1" applyBorder="1" applyAlignment="1">
      <alignment horizontal="center"/>
    </xf>
    <xf numFmtId="167" fontId="7" fillId="2" borderId="14" xfId="1" applyNumberFormat="1" applyFont="1" applyFill="1" applyBorder="1"/>
    <xf numFmtId="0" fontId="3" fillId="0" borderId="19" xfId="0" applyFont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0" fontId="1" fillId="0" borderId="8" xfId="0" applyFont="1" applyBorder="1"/>
    <xf numFmtId="0" fontId="0" fillId="0" borderId="8" xfId="0" applyBorder="1"/>
    <xf numFmtId="166" fontId="0" fillId="0" borderId="0" xfId="0" applyNumberFormat="1" applyAlignment="1">
      <alignment horizontal="center"/>
    </xf>
    <xf numFmtId="0" fontId="0" fillId="2" borderId="8" xfId="0" applyFill="1" applyBorder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44" fontId="0" fillId="2" borderId="24" xfId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24" xfId="0" applyBorder="1" applyAlignment="1">
      <alignment horizontal="center" vertical="top"/>
    </xf>
    <xf numFmtId="44" fontId="0" fillId="0" borderId="24" xfId="1" applyFont="1" applyBorder="1" applyAlignment="1">
      <alignment horizontal="center"/>
    </xf>
    <xf numFmtId="0" fontId="3" fillId="8" borderId="25" xfId="0" applyFont="1" applyFill="1" applyBorder="1"/>
    <xf numFmtId="0" fontId="3" fillId="8" borderId="26" xfId="0" applyFont="1" applyFill="1" applyBorder="1" applyAlignment="1">
      <alignment horizontal="center"/>
    </xf>
    <xf numFmtId="44" fontId="3" fillId="8" borderId="26" xfId="1" applyFont="1" applyFill="1" applyBorder="1" applyAlignment="1">
      <alignment horizontal="center"/>
    </xf>
    <xf numFmtId="166" fontId="3" fillId="8" borderId="26" xfId="0" applyNumberFormat="1" applyFont="1" applyFill="1" applyBorder="1" applyAlignment="1">
      <alignment horizontal="center"/>
    </xf>
    <xf numFmtId="44" fontId="3" fillId="8" borderId="27" xfId="1" applyFont="1" applyFill="1" applyBorder="1" applyAlignment="1">
      <alignment horizontal="center"/>
    </xf>
    <xf numFmtId="44" fontId="0" fillId="0" borderId="7" xfId="1" applyFont="1" applyBorder="1" applyAlignment="1">
      <alignment vertical="top"/>
    </xf>
    <xf numFmtId="44" fontId="0" fillId="0" borderId="24" xfId="1" applyFont="1" applyBorder="1" applyAlignment="1">
      <alignment horizontal="center" vertical="top"/>
    </xf>
    <xf numFmtId="44" fontId="0" fillId="0" borderId="24" xfId="1" applyFont="1" applyBorder="1" applyAlignment="1">
      <alignment vertical="top"/>
    </xf>
    <xf numFmtId="8" fontId="8" fillId="7" borderId="0" xfId="0" applyNumberFormat="1" applyFont="1" applyFill="1"/>
    <xf numFmtId="0" fontId="3" fillId="0" borderId="18" xfId="0" applyFont="1" applyBorder="1" applyAlignment="1">
      <alignment horizontal="center"/>
    </xf>
    <xf numFmtId="167" fontId="8" fillId="7" borderId="12" xfId="0" applyNumberFormat="1" applyFont="1" applyFill="1" applyBorder="1"/>
    <xf numFmtId="167" fontId="8" fillId="0" borderId="12" xfId="0" applyNumberFormat="1" applyFont="1" applyBorder="1"/>
    <xf numFmtId="165" fontId="8" fillId="0" borderId="12" xfId="0" applyNumberFormat="1" applyFont="1" applyBorder="1"/>
    <xf numFmtId="167" fontId="7" fillId="2" borderId="13" xfId="1" applyNumberFormat="1" applyFont="1" applyFill="1" applyBorder="1"/>
    <xf numFmtId="44" fontId="7" fillId="2" borderId="17" xfId="0" applyNumberFormat="1" applyFont="1" applyFill="1" applyBorder="1"/>
    <xf numFmtId="8" fontId="7" fillId="2" borderId="14" xfId="1" applyNumberFormat="1" applyFont="1" applyFill="1" applyBorder="1"/>
    <xf numFmtId="0" fontId="7" fillId="4" borderId="28" xfId="0" applyFont="1" applyFill="1" applyBorder="1" applyAlignment="1">
      <alignment horizontal="center" vertical="center" wrapText="1"/>
    </xf>
    <xf numFmtId="44" fontId="8" fillId="0" borderId="16" xfId="0" applyNumberFormat="1" applyFont="1" applyBorder="1"/>
    <xf numFmtId="44" fontId="8" fillId="7" borderId="16" xfId="0" applyNumberFormat="1" applyFont="1" applyFill="1" applyBorder="1"/>
    <xf numFmtId="2" fontId="3" fillId="8" borderId="21" xfId="0" applyNumberFormat="1" applyFont="1" applyFill="1" applyBorder="1"/>
    <xf numFmtId="2" fontId="3" fillId="8" borderId="22" xfId="0" applyNumberFormat="1" applyFont="1" applyFill="1" applyBorder="1"/>
    <xf numFmtId="2" fontId="3" fillId="8" borderId="21" xfId="0" applyNumberFormat="1" applyFont="1" applyFill="1" applyBorder="1" applyAlignment="1">
      <alignment horizontal="center"/>
    </xf>
    <xf numFmtId="2" fontId="3" fillId="8" borderId="22" xfId="0" applyNumberFormat="1" applyFont="1" applyFill="1" applyBorder="1" applyAlignment="1">
      <alignment horizontal="center"/>
    </xf>
    <xf numFmtId="2" fontId="3" fillId="8" borderId="23" xfId="0" applyNumberFormat="1" applyFont="1" applyFill="1" applyBorder="1" applyAlignment="1">
      <alignment horizontal="center"/>
    </xf>
    <xf numFmtId="2" fontId="3" fillId="8" borderId="14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14" xfId="0" applyFont="1" applyBorder="1" applyAlignment="1">
      <alignment horizontal="center"/>
    </xf>
    <xf numFmtId="8" fontId="8" fillId="5" borderId="0" xfId="0" applyNumberFormat="1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zoomScaleNormal="100" workbookViewId="0">
      <selection activeCell="K2" sqref="A2:K35"/>
    </sheetView>
  </sheetViews>
  <sheetFormatPr baseColWidth="10" defaultColWidth="10.7109375" defaultRowHeight="12.75" x14ac:dyDescent="0.2"/>
  <cols>
    <col min="1" max="2" width="18" customWidth="1"/>
  </cols>
  <sheetData>
    <row r="1" spans="1:10" x14ac:dyDescent="0.2">
      <c r="A1" s="103" t="s">
        <v>13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10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10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10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10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</row>
    <row r="7" spans="1:10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10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10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/>
      <c r="H9" s="17">
        <f>SUM(E9:G9)</f>
        <v>0</v>
      </c>
      <c r="I9" s="87">
        <f>B9*400/40</f>
        <v>0</v>
      </c>
      <c r="J9" s="89">
        <f t="shared" si="0"/>
        <v>0</v>
      </c>
    </row>
    <row r="10" spans="1:10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10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10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</row>
    <row r="13" spans="1:10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10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10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/>
      <c r="H15" s="17">
        <f>SUM(E15:G15)</f>
        <v>0</v>
      </c>
      <c r="I15" s="33">
        <f>B15*400/40</f>
        <v>0</v>
      </c>
      <c r="J15" s="88">
        <f t="shared" si="0"/>
        <v>0</v>
      </c>
    </row>
    <row r="16" spans="1:10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10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10" x14ac:dyDescent="0.2">
      <c r="A18" s="73"/>
      <c r="B18" s="2">
        <v>0</v>
      </c>
      <c r="C18" s="2">
        <v>0</v>
      </c>
      <c r="D18" s="2">
        <v>7</v>
      </c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</row>
    <row r="19" spans="1:10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10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10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10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10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10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10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</row>
  </sheetData>
  <mergeCells count="1">
    <mergeCell ref="A1:J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I36"/>
  <sheetViews>
    <sheetView zoomScaleNormal="100" workbookViewId="0">
      <selection activeCell="K2" sqref="J2:K26"/>
    </sheetView>
  </sheetViews>
  <sheetFormatPr baseColWidth="10" defaultColWidth="9.140625" defaultRowHeight="12.75" x14ac:dyDescent="0.2"/>
  <cols>
    <col min="1" max="1" width="20.7109375" bestFit="1" customWidth="1"/>
    <col min="2" max="2" width="15.28515625" bestFit="1" customWidth="1"/>
    <col min="3" max="3" width="8.42578125" bestFit="1" customWidth="1"/>
    <col min="4" max="4" width="11.28515625" bestFit="1" customWidth="1"/>
    <col min="5" max="5" width="14.140625" customWidth="1"/>
    <col min="6" max="6" width="18.85546875" bestFit="1" customWidth="1"/>
    <col min="7" max="7" width="11.28515625" bestFit="1" customWidth="1"/>
    <col min="8" max="8" width="34.7109375" bestFit="1" customWidth="1"/>
    <col min="9" max="9" width="17" bestFit="1" customWidth="1"/>
    <col min="10" max="10" width="16.140625" bestFit="1" customWidth="1"/>
    <col min="11" max="11" width="13" bestFit="1" customWidth="1"/>
    <col min="12" max="12" width="14.5703125" bestFit="1" customWidth="1"/>
    <col min="13" max="258" width="11.42578125" customWidth="1"/>
  </cols>
  <sheetData>
    <row r="1" spans="1:425" x14ac:dyDescent="0.2">
      <c r="A1" s="103" t="s">
        <v>8</v>
      </c>
      <c r="B1" s="104"/>
      <c r="C1" s="104"/>
      <c r="D1" s="104"/>
      <c r="E1" s="104"/>
      <c r="F1" s="104"/>
      <c r="G1" s="104"/>
      <c r="H1" s="104"/>
      <c r="I1" s="104"/>
      <c r="J1" s="105"/>
      <c r="N1" s="6"/>
    </row>
    <row r="2" spans="1:425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425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f>ROUND(B3*4.33/31*C3,2)</f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425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425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425" s="12" customFormat="1" ht="17.25" customHeight="1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f>ROUND(B6*4.33/31*C6,2)</f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  <c r="K6"/>
      <c r="L6" s="5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</row>
    <row r="7" spans="1:425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425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425" s="12" customFormat="1" ht="15.75" customHeight="1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>
        <f>ROUND(B9*4.33/31*C9,2)</f>
        <v>0</v>
      </c>
      <c r="H9" s="17">
        <f>SUM(E9:G9)</f>
        <v>0</v>
      </c>
      <c r="I9" s="87">
        <f>B9*400/40</f>
        <v>0</v>
      </c>
      <c r="J9" s="89">
        <f t="shared" si="0"/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</row>
    <row r="10" spans="1:425" ht="15.75" customHeight="1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425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425" s="12" customFormat="1" ht="12.75" customHeight="1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</row>
    <row r="13" spans="1:425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425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425" s="12" customFormat="1" ht="21.75" customHeight="1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>
        <f>ROUND(B15*4.33*1.2/31*C15,2)</f>
        <v>0</v>
      </c>
      <c r="H15" s="17">
        <f>SUM(E15:G15)</f>
        <v>0</v>
      </c>
      <c r="I15" s="33">
        <f>B15*400/40</f>
        <v>0</v>
      </c>
      <c r="J15" s="88">
        <f t="shared" si="0"/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</row>
    <row r="16" spans="1:425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425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425" s="12" customFormat="1" ht="18" customHeight="1" x14ac:dyDescent="0.2">
      <c r="A18" s="73"/>
      <c r="B18" s="2">
        <v>0</v>
      </c>
      <c r="C18" s="2">
        <v>0</v>
      </c>
      <c r="D18" s="2"/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</row>
    <row r="19" spans="1:425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425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425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425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425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425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425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</row>
    <row r="34" spans="1:9" x14ac:dyDescent="0.2">
      <c r="H34" s="1"/>
      <c r="I34" s="4"/>
    </row>
    <row r="36" spans="1:9" x14ac:dyDescent="0.2">
      <c r="A36" s="3"/>
      <c r="B36" s="3"/>
      <c r="C36" s="3"/>
      <c r="D36" s="3"/>
      <c r="E36" s="3"/>
      <c r="F36" s="3"/>
    </row>
  </sheetData>
  <mergeCells count="1">
    <mergeCell ref="A1:J1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I36"/>
  <sheetViews>
    <sheetView topLeftCell="E7" zoomScaleNormal="100" workbookViewId="0">
      <selection activeCell="K49" sqref="K49"/>
    </sheetView>
  </sheetViews>
  <sheetFormatPr baseColWidth="10" defaultColWidth="9.140625" defaultRowHeight="12.75" x14ac:dyDescent="0.2"/>
  <cols>
    <col min="1" max="1" width="20.7109375" bestFit="1" customWidth="1"/>
    <col min="2" max="2" width="15.28515625" bestFit="1" customWidth="1"/>
    <col min="3" max="3" width="8.42578125" bestFit="1" customWidth="1"/>
    <col min="4" max="4" width="11.28515625" bestFit="1" customWidth="1"/>
    <col min="5" max="5" width="13.42578125" customWidth="1"/>
    <col min="6" max="6" width="18.85546875" bestFit="1" customWidth="1"/>
    <col min="7" max="7" width="11.28515625" bestFit="1" customWidth="1"/>
    <col min="8" max="8" width="34.7109375" bestFit="1" customWidth="1"/>
    <col min="9" max="9" width="17" bestFit="1" customWidth="1"/>
    <col min="10" max="10" width="16.140625" bestFit="1" customWidth="1"/>
    <col min="11" max="11" width="13" bestFit="1" customWidth="1"/>
    <col min="12" max="12" width="14.5703125" bestFit="1" customWidth="1"/>
    <col min="13" max="258" width="11.42578125" customWidth="1"/>
  </cols>
  <sheetData>
    <row r="1" spans="1:425" x14ac:dyDescent="0.2">
      <c r="A1" s="103" t="s">
        <v>9</v>
      </c>
      <c r="B1" s="104"/>
      <c r="C1" s="104"/>
      <c r="D1" s="104"/>
      <c r="E1" s="104"/>
      <c r="F1" s="104"/>
      <c r="G1" s="104"/>
      <c r="H1" s="104"/>
      <c r="I1" s="104"/>
      <c r="J1" s="105"/>
      <c r="N1" s="6"/>
    </row>
    <row r="2" spans="1:425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425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425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425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425" s="12" customFormat="1" ht="18" customHeight="1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  <c r="K6"/>
      <c r="L6" s="5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</row>
    <row r="7" spans="1:425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425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425" s="12" customFormat="1" ht="19.5" customHeight="1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/>
      <c r="H9" s="17">
        <f>SUM(E9:G9)</f>
        <v>0</v>
      </c>
      <c r="I9" s="87">
        <f>B9*400/40</f>
        <v>0</v>
      </c>
      <c r="J9" s="89">
        <f t="shared" si="0"/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</row>
    <row r="10" spans="1:425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425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425" s="12" customFormat="1" ht="15" customHeight="1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</row>
    <row r="13" spans="1:425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425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425" s="12" customFormat="1" ht="12.75" customHeight="1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/>
      <c r="H15" s="17">
        <f>SUM(E15:G15)</f>
        <v>0</v>
      </c>
      <c r="I15" s="33">
        <f>B15*400/40</f>
        <v>0</v>
      </c>
      <c r="J15" s="88">
        <f t="shared" si="0"/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</row>
    <row r="16" spans="1:425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425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425" s="12" customFormat="1" ht="12" customHeight="1" x14ac:dyDescent="0.2">
      <c r="A18" s="73"/>
      <c r="B18" s="2">
        <v>0</v>
      </c>
      <c r="C18" s="2">
        <v>0</v>
      </c>
      <c r="D18" s="2">
        <v>7</v>
      </c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</row>
    <row r="19" spans="1:425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425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425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425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425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425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425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</row>
    <row r="36" spans="1:6" x14ac:dyDescent="0.2">
      <c r="A36" s="3"/>
      <c r="B36" s="3"/>
      <c r="C36" s="3"/>
      <c r="D36" s="3"/>
      <c r="E36" s="3"/>
      <c r="F36" s="3"/>
    </row>
  </sheetData>
  <mergeCells count="1">
    <mergeCell ref="A1:J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H36"/>
  <sheetViews>
    <sheetView zoomScaleNormal="100" workbookViewId="0">
      <selection activeCell="H32" sqref="H32"/>
    </sheetView>
  </sheetViews>
  <sheetFormatPr baseColWidth="10" defaultColWidth="9.140625" defaultRowHeight="12.75" x14ac:dyDescent="0.2"/>
  <cols>
    <col min="1" max="1" width="20.7109375" bestFit="1" customWidth="1"/>
    <col min="2" max="2" width="15.28515625" bestFit="1" customWidth="1"/>
    <col min="3" max="3" width="8.42578125" bestFit="1" customWidth="1"/>
    <col min="4" max="4" width="11.28515625" bestFit="1" customWidth="1"/>
    <col min="5" max="5" width="18.85546875" bestFit="1" customWidth="1"/>
    <col min="6" max="6" width="11.28515625" bestFit="1" customWidth="1"/>
    <col min="7" max="7" width="34.7109375" bestFit="1" customWidth="1"/>
    <col min="8" max="8" width="17" bestFit="1" customWidth="1"/>
    <col min="9" max="9" width="16.140625" bestFit="1" customWidth="1"/>
    <col min="10" max="10" width="13" bestFit="1" customWidth="1"/>
    <col min="11" max="11" width="14.5703125" bestFit="1" customWidth="1"/>
    <col min="12" max="257" width="11.42578125" customWidth="1"/>
  </cols>
  <sheetData>
    <row r="1" spans="1:424" x14ac:dyDescent="0.2">
      <c r="A1" s="101" t="s">
        <v>10</v>
      </c>
      <c r="B1" s="102"/>
      <c r="C1" s="102"/>
      <c r="D1" s="102"/>
      <c r="E1" s="102"/>
      <c r="F1" s="102"/>
      <c r="G1" s="102"/>
      <c r="H1" s="102"/>
      <c r="I1" s="106"/>
      <c r="J1" s="106"/>
      <c r="M1" s="6"/>
    </row>
    <row r="2" spans="1:424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424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424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424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424" s="12" customFormat="1" ht="18.75" customHeight="1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</row>
    <row r="7" spans="1:424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424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424" s="12" customFormat="1" ht="16.5" customHeight="1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/>
      <c r="H9" s="17">
        <f>SUM(E9:G9)</f>
        <v>0</v>
      </c>
      <c r="I9" s="87">
        <f>B9*400/40</f>
        <v>0</v>
      </c>
      <c r="J9" s="89">
        <f t="shared" si="0"/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</row>
    <row r="10" spans="1:424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424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424" s="12" customFormat="1" ht="15" customHeight="1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</row>
    <row r="13" spans="1:424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424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424" s="12" customFormat="1" ht="18.75" customHeight="1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/>
      <c r="H15" s="17">
        <f>SUM(E15:G15)</f>
        <v>0</v>
      </c>
      <c r="I15" s="33">
        <f>B15*400/40</f>
        <v>0</v>
      </c>
      <c r="J15" s="88">
        <f t="shared" si="0"/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</row>
    <row r="16" spans="1:424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424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424" s="12" customFormat="1" ht="16.5" customHeight="1" x14ac:dyDescent="0.2">
      <c r="A18" s="73"/>
      <c r="B18" s="2">
        <v>0</v>
      </c>
      <c r="C18" s="2">
        <v>0</v>
      </c>
      <c r="D18" s="2">
        <v>7</v>
      </c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</row>
    <row r="19" spans="1:424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424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424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424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424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424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424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</row>
    <row r="36" spans="1:5" x14ac:dyDescent="0.2">
      <c r="A36" s="3"/>
      <c r="B36" s="3"/>
      <c r="C36" s="3"/>
      <c r="D36" s="3"/>
      <c r="E36" s="3"/>
    </row>
  </sheetData>
  <mergeCells count="1">
    <mergeCell ref="I1:J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3"/>
  <sheetViews>
    <sheetView tabSelected="1" zoomScaleNormal="100" zoomScaleSheetLayoutView="70" workbookViewId="0">
      <selection activeCell="R16" sqref="R16"/>
    </sheetView>
  </sheetViews>
  <sheetFormatPr baseColWidth="10" defaultColWidth="9.140625" defaultRowHeight="16.5" x14ac:dyDescent="0.35"/>
  <cols>
    <col min="1" max="1" width="11.140625" style="8" customWidth="1"/>
    <col min="2" max="3" width="15.85546875" style="8" customWidth="1"/>
    <col min="4" max="4" width="17.42578125" style="8" customWidth="1"/>
    <col min="5" max="5" width="19.140625" style="8" customWidth="1"/>
    <col min="6" max="6" width="15.5703125" style="8" customWidth="1"/>
    <col min="7" max="7" width="16.28515625" style="8" customWidth="1"/>
    <col min="8" max="8" width="13.42578125" style="8" customWidth="1"/>
    <col min="9" max="9" width="16.7109375" style="8" customWidth="1"/>
    <col min="10" max="10" width="12.7109375" style="35" bestFit="1" customWidth="1"/>
    <col min="11" max="11" width="13.42578125" style="8" customWidth="1"/>
    <col min="12" max="13" width="15.140625" style="8" customWidth="1"/>
    <col min="14" max="14" width="13.42578125" style="25" customWidth="1"/>
    <col min="15" max="15" width="13.5703125" style="8" customWidth="1"/>
    <col min="16" max="258" width="11.42578125" style="8" customWidth="1"/>
    <col min="259" max="16384" width="9.140625" style="8"/>
  </cols>
  <sheetData>
    <row r="1" spans="1:17" ht="52.5" customHeight="1" x14ac:dyDescent="0.6">
      <c r="A1" s="114" t="s">
        <v>38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7" ht="20.25" customHeight="1" x14ac:dyDescent="0.6">
      <c r="A2" s="109"/>
      <c r="B2" s="110"/>
      <c r="C2" s="110"/>
      <c r="D2" s="110"/>
      <c r="E2" s="110"/>
      <c r="F2" s="111"/>
      <c r="G2" s="48" t="s">
        <v>33</v>
      </c>
      <c r="H2" s="107" t="s">
        <v>32</v>
      </c>
      <c r="I2" s="108"/>
      <c r="J2" s="108"/>
      <c r="K2" s="107" t="s">
        <v>30</v>
      </c>
      <c r="L2" s="112"/>
      <c r="M2" s="112"/>
      <c r="N2" s="113"/>
      <c r="O2" s="48"/>
    </row>
    <row r="3" spans="1:17" s="42" customFormat="1" ht="33.75" customHeight="1" x14ac:dyDescent="0.2">
      <c r="A3" s="45" t="s">
        <v>21</v>
      </c>
      <c r="B3" s="46" t="s">
        <v>31</v>
      </c>
      <c r="C3" s="46" t="s">
        <v>29</v>
      </c>
      <c r="D3" s="46" t="s">
        <v>19</v>
      </c>
      <c r="E3" s="46" t="s">
        <v>20</v>
      </c>
      <c r="F3" s="47" t="s">
        <v>23</v>
      </c>
      <c r="G3" s="41" t="s">
        <v>24</v>
      </c>
      <c r="H3" s="40" t="s">
        <v>28</v>
      </c>
      <c r="I3" s="38" t="s">
        <v>37</v>
      </c>
      <c r="J3" s="39" t="s">
        <v>27</v>
      </c>
      <c r="K3" s="66" t="s">
        <v>40</v>
      </c>
      <c r="L3" s="38" t="s">
        <v>41</v>
      </c>
      <c r="M3" s="38" t="s">
        <v>39</v>
      </c>
      <c r="N3" s="38" t="s">
        <v>42</v>
      </c>
      <c r="O3" s="98" t="s">
        <v>22</v>
      </c>
    </row>
    <row r="4" spans="1:17" x14ac:dyDescent="0.35">
      <c r="A4" s="8" t="s">
        <v>13</v>
      </c>
      <c r="B4" s="9">
        <f>Januar!$E$25</f>
        <v>2078.4</v>
      </c>
      <c r="C4" s="9">
        <f>Januar!$G$25</f>
        <v>346.4</v>
      </c>
      <c r="D4" s="9">
        <f>Januar!$H$25</f>
        <v>2544.8000000000002</v>
      </c>
      <c r="E4" s="9">
        <f>Januar!$I$25</f>
        <v>800</v>
      </c>
      <c r="F4" s="9">
        <f>Januar!$J$25</f>
        <v>1744.8000000000002</v>
      </c>
      <c r="G4" s="36">
        <f>$G$17/12</f>
        <v>-348.96</v>
      </c>
      <c r="H4" s="93">
        <f>$F$17*0.183/12*(-1)</f>
        <v>-319.2983999999999</v>
      </c>
      <c r="I4" s="24">
        <v>159.65</v>
      </c>
      <c r="J4" s="49">
        <f t="shared" ref="J4:J15" si="0">(ABS(H4)-I4)*(-1)</f>
        <v>-159.6483999999999</v>
      </c>
      <c r="K4" s="93">
        <f>$F$17*0.146/12*(-1)</f>
        <v>-254.74079999999992</v>
      </c>
      <c r="L4" s="24">
        <v>-254.74</v>
      </c>
      <c r="M4" s="24">
        <f>L4/2*(-1)</f>
        <v>127.37</v>
      </c>
      <c r="N4" s="49">
        <f>K4-L4</f>
        <v>-7.9999999991287041E-4</v>
      </c>
      <c r="O4" s="99">
        <f>D4+E4+G4+H4+L4</f>
        <v>2421.8016000000007</v>
      </c>
    </row>
    <row r="5" spans="1:17" x14ac:dyDescent="0.35">
      <c r="A5" s="27" t="s">
        <v>14</v>
      </c>
      <c r="B5" s="43">
        <f>Februar!$E$25</f>
        <v>2078.4</v>
      </c>
      <c r="C5" s="43">
        <f>Februar!$G$25</f>
        <v>346.4</v>
      </c>
      <c r="D5" s="43">
        <f>Februar!$H$25</f>
        <v>2544.8000000000002</v>
      </c>
      <c r="E5" s="43">
        <f>Februar!$I$25</f>
        <v>800</v>
      </c>
      <c r="F5" s="43">
        <f>Februar!$J$25</f>
        <v>1744.8000000000002</v>
      </c>
      <c r="G5" s="68">
        <f t="shared" ref="G5:G15" si="1">$G$17/12</f>
        <v>-348.96</v>
      </c>
      <c r="H5" s="92">
        <f t="shared" ref="H5:H15" si="2">$F$17*0.183/12*(-1)</f>
        <v>-319.2983999999999</v>
      </c>
      <c r="I5" s="90">
        <v>159.65</v>
      </c>
      <c r="J5" s="50">
        <f t="shared" si="0"/>
        <v>-159.6483999999999</v>
      </c>
      <c r="K5" s="92">
        <f t="shared" ref="K5:K15" si="3">$F$17*0.146/12*(-1)</f>
        <v>-254.74079999999992</v>
      </c>
      <c r="L5" s="90">
        <v>-254.74</v>
      </c>
      <c r="M5" s="90">
        <f t="shared" ref="M5:M15" si="4">L5/2*(-1)</f>
        <v>127.37</v>
      </c>
      <c r="N5" s="50">
        <f>K5-L5</f>
        <v>-7.9999999991287041E-4</v>
      </c>
      <c r="O5" s="100">
        <f t="shared" ref="O5:O15" si="5">D5+E5+G5+H5+L5</f>
        <v>2421.8016000000007</v>
      </c>
    </row>
    <row r="6" spans="1:17" x14ac:dyDescent="0.35">
      <c r="A6" s="8" t="s">
        <v>1</v>
      </c>
      <c r="B6" s="9">
        <f>März!$E$25</f>
        <v>2078.4</v>
      </c>
      <c r="C6" s="9">
        <f>März!$G$25</f>
        <v>346.4</v>
      </c>
      <c r="D6" s="9">
        <f>März!$H$25</f>
        <v>2544.8000000000002</v>
      </c>
      <c r="E6" s="9">
        <f>März!$I$25</f>
        <v>800</v>
      </c>
      <c r="F6" s="29">
        <f>März!$J$25</f>
        <v>1744.8000000000002</v>
      </c>
      <c r="G6" s="36">
        <f t="shared" si="1"/>
        <v>-348.96</v>
      </c>
      <c r="H6" s="93">
        <f t="shared" si="2"/>
        <v>-319.2983999999999</v>
      </c>
      <c r="I6" s="24">
        <v>159.65</v>
      </c>
      <c r="J6" s="49">
        <f t="shared" si="0"/>
        <v>-159.6483999999999</v>
      </c>
      <c r="K6" s="93">
        <f t="shared" si="3"/>
        <v>-254.74079999999992</v>
      </c>
      <c r="L6" s="115">
        <v>-254.74</v>
      </c>
      <c r="M6" s="24">
        <f t="shared" si="4"/>
        <v>127.37</v>
      </c>
      <c r="N6" s="49">
        <f>K6-L6</f>
        <v>-7.9999999991287041E-4</v>
      </c>
      <c r="O6" s="99">
        <f t="shared" si="5"/>
        <v>2421.8016000000007</v>
      </c>
    </row>
    <row r="7" spans="1:17" x14ac:dyDescent="0.35">
      <c r="A7" s="27" t="s">
        <v>2</v>
      </c>
      <c r="B7" s="28">
        <f>April!$E$25</f>
        <v>2078.4</v>
      </c>
      <c r="C7" s="43">
        <f>April!$G$25</f>
        <v>346.4</v>
      </c>
      <c r="D7" s="28">
        <f>April!$H$25</f>
        <v>2544.8000000000002</v>
      </c>
      <c r="E7" s="28">
        <f>April!$I$25</f>
        <v>800</v>
      </c>
      <c r="F7" s="28">
        <f>April!$J$25</f>
        <v>1744.8000000000002</v>
      </c>
      <c r="G7" s="68">
        <f t="shared" si="1"/>
        <v>-348.96</v>
      </c>
      <c r="H7" s="92">
        <f t="shared" si="2"/>
        <v>-319.2983999999999</v>
      </c>
      <c r="I7" s="90">
        <v>159.65</v>
      </c>
      <c r="J7" s="50">
        <f t="shared" si="0"/>
        <v>-159.6483999999999</v>
      </c>
      <c r="K7" s="92">
        <f t="shared" si="3"/>
        <v>-254.74079999999992</v>
      </c>
      <c r="L7" s="90">
        <v>-254.74</v>
      </c>
      <c r="M7" s="90">
        <f t="shared" si="4"/>
        <v>127.37</v>
      </c>
      <c r="N7" s="50">
        <f>K7-L7</f>
        <v>-7.9999999991287041E-4</v>
      </c>
      <c r="O7" s="100">
        <f t="shared" si="5"/>
        <v>2421.8016000000007</v>
      </c>
    </row>
    <row r="8" spans="1:17" x14ac:dyDescent="0.35">
      <c r="A8" s="8" t="s">
        <v>3</v>
      </c>
      <c r="B8" s="9">
        <f>Mai!$E$25</f>
        <v>2078.4</v>
      </c>
      <c r="C8" s="9">
        <f>Mai!$G$25</f>
        <v>346.4</v>
      </c>
      <c r="D8" s="9">
        <f>Mai!$H$25</f>
        <v>2544.8000000000002</v>
      </c>
      <c r="E8" s="9">
        <f>Mai!$I$25</f>
        <v>800</v>
      </c>
      <c r="F8" s="29">
        <f>Mai!$J$25</f>
        <v>1744.8000000000002</v>
      </c>
      <c r="G8" s="36">
        <f t="shared" si="1"/>
        <v>-348.96</v>
      </c>
      <c r="H8" s="93">
        <f t="shared" si="2"/>
        <v>-319.2983999999999</v>
      </c>
      <c r="I8" s="24">
        <v>159.65</v>
      </c>
      <c r="J8" s="49">
        <f t="shared" si="0"/>
        <v>-159.6483999999999</v>
      </c>
      <c r="K8" s="93">
        <f t="shared" si="3"/>
        <v>-254.74079999999992</v>
      </c>
      <c r="L8" s="115">
        <v>-254.74</v>
      </c>
      <c r="M8" s="24">
        <f t="shared" si="4"/>
        <v>127.37</v>
      </c>
      <c r="N8" s="49">
        <f>K8-L8</f>
        <v>-7.9999999991287041E-4</v>
      </c>
      <c r="O8" s="99">
        <f t="shared" si="5"/>
        <v>2421.8016000000007</v>
      </c>
    </row>
    <row r="9" spans="1:17" x14ac:dyDescent="0.35">
      <c r="A9" s="27" t="s">
        <v>4</v>
      </c>
      <c r="B9" s="28">
        <f>Juni!$E$25</f>
        <v>2078.4</v>
      </c>
      <c r="C9" s="43">
        <f>Juni!$G$25</f>
        <v>346.4</v>
      </c>
      <c r="D9" s="28">
        <f>Juni!$H$25</f>
        <v>2544.8000000000002</v>
      </c>
      <c r="E9" s="28">
        <f>Juni!$I$25</f>
        <v>800</v>
      </c>
      <c r="F9" s="28">
        <f>Juni!$J$25</f>
        <v>1744.8000000000002</v>
      </c>
      <c r="G9" s="68">
        <f t="shared" si="1"/>
        <v>-348.96</v>
      </c>
      <c r="H9" s="92">
        <f t="shared" si="2"/>
        <v>-319.2983999999999</v>
      </c>
      <c r="I9" s="90">
        <v>159.65</v>
      </c>
      <c r="J9" s="50">
        <f t="shared" si="0"/>
        <v>-159.6483999999999</v>
      </c>
      <c r="K9" s="92">
        <f t="shared" si="3"/>
        <v>-254.74079999999992</v>
      </c>
      <c r="L9" s="90">
        <v>-254.74</v>
      </c>
      <c r="M9" s="90">
        <f t="shared" si="4"/>
        <v>127.37</v>
      </c>
      <c r="N9" s="50">
        <f>K9-L9</f>
        <v>-7.9999999991287041E-4</v>
      </c>
      <c r="O9" s="100">
        <f t="shared" si="5"/>
        <v>2421.8016000000007</v>
      </c>
    </row>
    <row r="10" spans="1:17" x14ac:dyDescent="0.35">
      <c r="A10" s="8" t="s">
        <v>5</v>
      </c>
      <c r="B10" s="9">
        <f>Juli!$E$25</f>
        <v>2078.4</v>
      </c>
      <c r="C10" s="9">
        <f>Juli!$G$25</f>
        <v>346.4</v>
      </c>
      <c r="D10" s="9">
        <f>Juli!$H$25</f>
        <v>2544.8000000000002</v>
      </c>
      <c r="E10" s="9">
        <f>Juli!$I$25</f>
        <v>800</v>
      </c>
      <c r="F10" s="29">
        <f>Juli!$J$25</f>
        <v>1744.8000000000002</v>
      </c>
      <c r="G10" s="36">
        <f t="shared" si="1"/>
        <v>-348.96</v>
      </c>
      <c r="H10" s="93">
        <f t="shared" si="2"/>
        <v>-319.2983999999999</v>
      </c>
      <c r="I10" s="24">
        <v>159.65</v>
      </c>
      <c r="J10" s="49">
        <f t="shared" si="0"/>
        <v>-159.6483999999999</v>
      </c>
      <c r="K10" s="93">
        <f t="shared" si="3"/>
        <v>-254.74079999999992</v>
      </c>
      <c r="L10" s="115">
        <v>-254.74</v>
      </c>
      <c r="M10" s="24">
        <f t="shared" si="4"/>
        <v>127.37</v>
      </c>
      <c r="N10" s="49">
        <f>K10-L10</f>
        <v>-7.9999999991287041E-4</v>
      </c>
      <c r="O10" s="99">
        <f t="shared" si="5"/>
        <v>2421.8016000000007</v>
      </c>
    </row>
    <row r="11" spans="1:17" x14ac:dyDescent="0.35">
      <c r="A11" s="27" t="s">
        <v>6</v>
      </c>
      <c r="B11" s="28">
        <f>'August '!$E$25</f>
        <v>2078.4</v>
      </c>
      <c r="C11" s="28">
        <f>'August '!$G$25</f>
        <v>346.4</v>
      </c>
      <c r="D11" s="28">
        <f>'August '!$H$25</f>
        <v>2544.8000000000002</v>
      </c>
      <c r="E11" s="28">
        <f>'August '!$I$25</f>
        <v>800</v>
      </c>
      <c r="F11" s="28">
        <f>'August '!$J$25</f>
        <v>1744.8000000000002</v>
      </c>
      <c r="G11" s="68">
        <f t="shared" si="1"/>
        <v>-348.96</v>
      </c>
      <c r="H11" s="92">
        <f t="shared" si="2"/>
        <v>-319.2983999999999</v>
      </c>
      <c r="I11" s="90">
        <v>159.65</v>
      </c>
      <c r="J11" s="50">
        <f t="shared" si="0"/>
        <v>-159.6483999999999</v>
      </c>
      <c r="K11" s="92">
        <f t="shared" si="3"/>
        <v>-254.74079999999992</v>
      </c>
      <c r="L11" s="90">
        <v>-254.74</v>
      </c>
      <c r="M11" s="90">
        <f t="shared" si="4"/>
        <v>127.37</v>
      </c>
      <c r="N11" s="50">
        <f>K11-L11</f>
        <v>-7.9999999991287041E-4</v>
      </c>
      <c r="O11" s="100">
        <f t="shared" si="5"/>
        <v>2421.8016000000007</v>
      </c>
      <c r="Q11" s="7"/>
    </row>
    <row r="12" spans="1:17" x14ac:dyDescent="0.35">
      <c r="A12" s="8" t="s">
        <v>7</v>
      </c>
      <c r="B12" s="9">
        <f>'September '!$E$25</f>
        <v>2078.4</v>
      </c>
      <c r="C12" s="9">
        <f>'September '!$G$25</f>
        <v>346.4</v>
      </c>
      <c r="D12" s="9">
        <f>'September '!$H$25</f>
        <v>2544.8000000000002</v>
      </c>
      <c r="E12" s="9">
        <f>'September '!$I$25</f>
        <v>800</v>
      </c>
      <c r="F12" s="29">
        <f>'September '!$J$25</f>
        <v>1744.8000000000002</v>
      </c>
      <c r="G12" s="36">
        <f t="shared" si="1"/>
        <v>-348.96</v>
      </c>
      <c r="H12" s="93">
        <f t="shared" si="2"/>
        <v>-319.2983999999999</v>
      </c>
      <c r="I12" s="24">
        <v>159.65</v>
      </c>
      <c r="J12" s="49">
        <f t="shared" si="0"/>
        <v>-159.6483999999999</v>
      </c>
      <c r="K12" s="93">
        <f t="shared" si="3"/>
        <v>-254.74079999999992</v>
      </c>
      <c r="L12" s="115">
        <v>-254.74</v>
      </c>
      <c r="M12" s="24">
        <f t="shared" si="4"/>
        <v>127.37</v>
      </c>
      <c r="N12" s="49">
        <f>K12-L12</f>
        <v>-7.9999999991287041E-4</v>
      </c>
      <c r="O12" s="99">
        <f t="shared" si="5"/>
        <v>2421.8016000000007</v>
      </c>
      <c r="Q12" s="7"/>
    </row>
    <row r="13" spans="1:17" x14ac:dyDescent="0.35">
      <c r="A13" s="27" t="s">
        <v>8</v>
      </c>
      <c r="B13" s="28">
        <f>'Oktober '!$E$25</f>
        <v>2078.4</v>
      </c>
      <c r="C13" s="28">
        <f>'Oktober '!$G$25</f>
        <v>346.4</v>
      </c>
      <c r="D13" s="28">
        <f>'Oktober '!$H$25</f>
        <v>2544.8000000000002</v>
      </c>
      <c r="E13" s="28">
        <f>'Oktober '!$I$25</f>
        <v>800</v>
      </c>
      <c r="F13" s="28">
        <f>'Oktober '!$J$25</f>
        <v>1744.8000000000002</v>
      </c>
      <c r="G13" s="68">
        <f t="shared" si="1"/>
        <v>-348.96</v>
      </c>
      <c r="H13" s="92">
        <f t="shared" si="2"/>
        <v>-319.2983999999999</v>
      </c>
      <c r="I13" s="90">
        <v>159.65</v>
      </c>
      <c r="J13" s="50">
        <f t="shared" si="0"/>
        <v>-159.6483999999999</v>
      </c>
      <c r="K13" s="92">
        <f t="shared" si="3"/>
        <v>-254.74079999999992</v>
      </c>
      <c r="L13" s="90">
        <v>-254.74</v>
      </c>
      <c r="M13" s="90">
        <f t="shared" si="4"/>
        <v>127.37</v>
      </c>
      <c r="N13" s="50">
        <f>K13-L13</f>
        <v>-7.9999999991287041E-4</v>
      </c>
      <c r="O13" s="100">
        <f t="shared" si="5"/>
        <v>2421.8016000000007</v>
      </c>
    </row>
    <row r="14" spans="1:17" x14ac:dyDescent="0.35">
      <c r="A14" s="8" t="s">
        <v>9</v>
      </c>
      <c r="B14" s="9">
        <f>'November '!$E$25</f>
        <v>2078.4</v>
      </c>
      <c r="C14" s="9">
        <f>'November '!$G$25</f>
        <v>346.4</v>
      </c>
      <c r="D14" s="9">
        <f>'November '!$H$25</f>
        <v>2544.8000000000002</v>
      </c>
      <c r="E14" s="9">
        <f>'November '!$I$25</f>
        <v>800</v>
      </c>
      <c r="F14" s="29">
        <f>'November '!$J$25</f>
        <v>1744.8000000000002</v>
      </c>
      <c r="G14" s="36">
        <f t="shared" si="1"/>
        <v>-348.96</v>
      </c>
      <c r="H14" s="93">
        <f t="shared" si="2"/>
        <v>-319.2983999999999</v>
      </c>
      <c r="I14" s="24">
        <v>159.65</v>
      </c>
      <c r="J14" s="49">
        <f t="shared" si="0"/>
        <v>-159.6483999999999</v>
      </c>
      <c r="K14" s="93">
        <f t="shared" si="3"/>
        <v>-254.74079999999992</v>
      </c>
      <c r="L14" s="115">
        <v>-254.74</v>
      </c>
      <c r="M14" s="24">
        <f t="shared" si="4"/>
        <v>127.37</v>
      </c>
      <c r="N14" s="49">
        <f>K14-L14</f>
        <v>-7.9999999991287041E-4</v>
      </c>
      <c r="O14" s="99">
        <f t="shared" si="5"/>
        <v>2421.8016000000007</v>
      </c>
    </row>
    <row r="15" spans="1:17" x14ac:dyDescent="0.35">
      <c r="A15" s="27" t="s">
        <v>10</v>
      </c>
      <c r="B15" s="28">
        <f>'Dezember '!$E$25</f>
        <v>2078.4</v>
      </c>
      <c r="C15" s="28">
        <f>'Dezember '!$G$25</f>
        <v>346.4</v>
      </c>
      <c r="D15" s="28">
        <f>'Dezember '!$H$25</f>
        <v>2544.8000000000002</v>
      </c>
      <c r="E15" s="28">
        <f>'Dezember '!$I$25</f>
        <v>800</v>
      </c>
      <c r="F15" s="28">
        <f>'Dezember '!$J$25</f>
        <v>1744.8000000000002</v>
      </c>
      <c r="G15" s="68">
        <f t="shared" si="1"/>
        <v>-348.96</v>
      </c>
      <c r="H15" s="92">
        <f t="shared" si="2"/>
        <v>-319.2983999999999</v>
      </c>
      <c r="I15" s="90">
        <v>159.65</v>
      </c>
      <c r="J15" s="50">
        <f t="shared" si="0"/>
        <v>-159.6483999999999</v>
      </c>
      <c r="K15" s="92">
        <f t="shared" si="3"/>
        <v>-254.74079999999992</v>
      </c>
      <c r="L15" s="90">
        <v>-254.74</v>
      </c>
      <c r="M15" s="90">
        <f t="shared" si="4"/>
        <v>127.37</v>
      </c>
      <c r="N15" s="50">
        <f>K15-L15</f>
        <v>-7.9999999991287041E-4</v>
      </c>
      <c r="O15" s="100">
        <f t="shared" si="5"/>
        <v>2421.8016000000007</v>
      </c>
    </row>
    <row r="16" spans="1:17" x14ac:dyDescent="0.35">
      <c r="D16" s="32"/>
      <c r="E16" s="9"/>
      <c r="F16" s="29"/>
      <c r="G16" s="37"/>
      <c r="H16" s="34"/>
      <c r="K16" s="94"/>
      <c r="N16" s="35"/>
      <c r="O16" s="37"/>
    </row>
    <row r="17" spans="1:15" x14ac:dyDescent="0.35">
      <c r="A17" s="30" t="s">
        <v>12</v>
      </c>
      <c r="B17" s="31">
        <f>SUM(B4:B15)</f>
        <v>24940.800000000007</v>
      </c>
      <c r="C17" s="31">
        <f>SUM(C4:C15)</f>
        <v>4156.8</v>
      </c>
      <c r="D17" s="31">
        <f>SUM(D4:D15)</f>
        <v>30537.599999999995</v>
      </c>
      <c r="E17" s="31">
        <f>SUM(E4:E15)</f>
        <v>9600</v>
      </c>
      <c r="F17" s="31">
        <f>SUM(F4:F15)</f>
        <v>20937.599999999995</v>
      </c>
      <c r="G17" s="67">
        <f>(F17*0.2)*(-1)</f>
        <v>-4187.5199999999995</v>
      </c>
      <c r="H17" s="69">
        <f>SUM(H4:H15)</f>
        <v>-3831.5807999999979</v>
      </c>
      <c r="I17" s="69">
        <f t="shared" ref="I17:O17" si="6">SUM(I4:I15)</f>
        <v>1915.8000000000004</v>
      </c>
      <c r="J17" s="69">
        <f t="shared" si="6"/>
        <v>-1915.7807999999984</v>
      </c>
      <c r="K17" s="95">
        <f t="shared" si="6"/>
        <v>-3056.8896</v>
      </c>
      <c r="L17" s="97">
        <f t="shared" si="6"/>
        <v>-3056.8799999999992</v>
      </c>
      <c r="M17" s="97">
        <f t="shared" si="6"/>
        <v>1528.4399999999996</v>
      </c>
      <c r="N17" s="69">
        <f t="shared" si="6"/>
        <v>-9.5999999989544449E-3</v>
      </c>
      <c r="O17" s="96">
        <f t="shared" si="6"/>
        <v>29061.619200000001</v>
      </c>
    </row>
    <row r="18" spans="1:15" x14ac:dyDescent="0.35">
      <c r="A18" s="7"/>
      <c r="B18" s="7"/>
      <c r="C18" s="7"/>
      <c r="D18" s="10"/>
      <c r="E18" s="10"/>
      <c r="F18" s="10"/>
      <c r="G18" s="11"/>
      <c r="H18" s="11"/>
      <c r="I18" s="11"/>
    </row>
    <row r="19" spans="1:15" x14ac:dyDescent="0.35">
      <c r="A19" s="7"/>
      <c r="B19" s="7"/>
      <c r="C19" s="7"/>
      <c r="D19" s="26"/>
      <c r="E19" s="26"/>
      <c r="F19" s="26"/>
    </row>
    <row r="20" spans="1:15" x14ac:dyDescent="0.35">
      <c r="A20" s="51" t="s">
        <v>26</v>
      </c>
      <c r="B20" s="52"/>
      <c r="C20" s="52"/>
      <c r="D20" s="53"/>
      <c r="E20" s="53"/>
      <c r="F20" s="53"/>
      <c r="G20" s="54"/>
      <c r="H20" s="54"/>
      <c r="I20" s="54"/>
      <c r="J20" s="55"/>
      <c r="K20" s="54"/>
      <c r="L20" s="54"/>
      <c r="M20" s="54"/>
      <c r="N20" s="56"/>
      <c r="O20" s="54"/>
    </row>
    <row r="21" spans="1:15" x14ac:dyDescent="0.35">
      <c r="A21" s="57" t="s">
        <v>44</v>
      </c>
      <c r="B21" s="44"/>
      <c r="C21" s="44"/>
      <c r="D21" s="44"/>
      <c r="E21" s="44"/>
      <c r="F21" s="44"/>
      <c r="G21" s="58"/>
      <c r="H21" s="58"/>
      <c r="I21" s="58"/>
      <c r="J21" s="59"/>
      <c r="K21" s="44"/>
      <c r="L21" s="44"/>
      <c r="M21" s="44"/>
      <c r="N21" s="60"/>
      <c r="O21" s="44"/>
    </row>
    <row r="22" spans="1:15" x14ac:dyDescent="0.35">
      <c r="A22" s="61" t="s">
        <v>43</v>
      </c>
      <c r="B22" s="62"/>
      <c r="C22" s="62"/>
      <c r="D22" s="62"/>
      <c r="E22" s="65"/>
      <c r="F22" s="65"/>
      <c r="G22" s="62"/>
      <c r="H22" s="62"/>
      <c r="I22" s="62"/>
      <c r="J22" s="63"/>
      <c r="K22" s="65"/>
      <c r="L22" s="65"/>
      <c r="M22" s="65"/>
      <c r="N22" s="64"/>
      <c r="O22" s="65"/>
    </row>
    <row r="23" spans="1:15" x14ac:dyDescent="0.35">
      <c r="D23" s="9"/>
      <c r="E23" s="9"/>
      <c r="F23" s="9"/>
      <c r="G23" s="9"/>
    </row>
  </sheetData>
  <mergeCells count="4">
    <mergeCell ref="H2:J2"/>
    <mergeCell ref="A2:F2"/>
    <mergeCell ref="K2:N2"/>
    <mergeCell ref="A1:O1"/>
  </mergeCells>
  <phoneticPr fontId="2" type="noConversion"/>
  <pageMargins left="0.78740157499999996" right="0.78740157499999996" top="0.984251969" bottom="0.984251969" header="0.4921259845" footer="0.4921259845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zoomScaleNormal="100" workbookViewId="0">
      <selection activeCell="K2" sqref="A2:K33"/>
    </sheetView>
  </sheetViews>
  <sheetFormatPr baseColWidth="10" defaultColWidth="10.7109375" defaultRowHeight="12.75" x14ac:dyDescent="0.2"/>
  <cols>
    <col min="1" max="2" width="18" customWidth="1"/>
    <col min="5" max="5" width="12.7109375" customWidth="1"/>
  </cols>
  <sheetData>
    <row r="1" spans="1:10" x14ac:dyDescent="0.2">
      <c r="A1" s="103" t="s">
        <v>14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10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f>ROUND(B3*4.33/31*C3,2)</f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10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10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10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f>ROUND(B6*4.33/31*C6,2)</f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</row>
    <row r="7" spans="1:10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10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10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>
        <f>ROUND(B9*4.33/31*C9,2)</f>
        <v>0</v>
      </c>
      <c r="H9" s="17">
        <f>SUM(E9:G9)</f>
        <v>0</v>
      </c>
      <c r="I9" s="87">
        <f>B9*400/40</f>
        <v>0</v>
      </c>
      <c r="J9" s="89">
        <f t="shared" si="0"/>
        <v>0</v>
      </c>
    </row>
    <row r="10" spans="1:10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10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10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</row>
    <row r="13" spans="1:10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10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10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>
        <f>ROUND(B15*4.33*1.2/31*C15,2)</f>
        <v>0</v>
      </c>
      <c r="H15" s="17">
        <f>SUM(E15:G15)</f>
        <v>0</v>
      </c>
      <c r="I15" s="33">
        <f>B15*400/40</f>
        <v>0</v>
      </c>
      <c r="J15" s="88">
        <f t="shared" si="0"/>
        <v>0</v>
      </c>
    </row>
    <row r="16" spans="1:10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10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10" x14ac:dyDescent="0.2">
      <c r="A18" s="73"/>
      <c r="B18" s="2">
        <v>0</v>
      </c>
      <c r="C18" s="2">
        <v>0</v>
      </c>
      <c r="D18" s="2"/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</row>
    <row r="19" spans="1:10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10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10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10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10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10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10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</row>
  </sheetData>
  <mergeCells count="1">
    <mergeCell ref="A1:J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zoomScaleNormal="100" workbookViewId="0">
      <selection activeCell="A2" sqref="A2:K27"/>
    </sheetView>
  </sheetViews>
  <sheetFormatPr baseColWidth="10" defaultColWidth="10.7109375" defaultRowHeight="12.75" x14ac:dyDescent="0.2"/>
  <cols>
    <col min="1" max="1" width="16.140625" customWidth="1"/>
    <col min="2" max="2" width="15.28515625" bestFit="1" customWidth="1"/>
    <col min="3" max="3" width="5.5703125" bestFit="1" customWidth="1"/>
    <col min="4" max="4" width="11.42578125" bestFit="1" customWidth="1"/>
    <col min="5" max="5" width="11.85546875" bestFit="1" customWidth="1"/>
    <col min="6" max="6" width="10.7109375" bestFit="1" customWidth="1"/>
    <col min="7" max="7" width="12.85546875" customWidth="1"/>
    <col min="8" max="8" width="34.7109375" bestFit="1" customWidth="1"/>
    <col min="9" max="9" width="17" bestFit="1" customWidth="1"/>
  </cols>
  <sheetData>
    <row r="1" spans="1:10" x14ac:dyDescent="0.2">
      <c r="A1" s="103" t="s">
        <v>1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10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f>ROUND(B3*4.33/31*C3,2)</f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10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10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10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f>ROUND(B6*4.33/31*C6,2)</f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</row>
    <row r="7" spans="1:10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10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10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>
        <f>ROUND(B9*4.33/31*C9,2)</f>
        <v>0</v>
      </c>
      <c r="H9" s="17">
        <f>SUM(E9:G9)</f>
        <v>0</v>
      </c>
      <c r="I9" s="87">
        <f>B9*400/40</f>
        <v>0</v>
      </c>
      <c r="J9" s="89">
        <f t="shared" si="0"/>
        <v>0</v>
      </c>
    </row>
    <row r="10" spans="1:10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10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10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</row>
    <row r="13" spans="1:10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10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10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>
        <f>ROUND(B15*4.33*1.2/31*C15,2)</f>
        <v>0</v>
      </c>
      <c r="H15" s="17">
        <f>SUM(E15:G15)</f>
        <v>0</v>
      </c>
      <c r="I15" s="33">
        <f>B15*400/40</f>
        <v>0</v>
      </c>
      <c r="J15" s="88">
        <f t="shared" si="0"/>
        <v>0</v>
      </c>
    </row>
    <row r="16" spans="1:10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10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10" x14ac:dyDescent="0.2">
      <c r="A18" s="73"/>
      <c r="B18" s="2">
        <v>0</v>
      </c>
      <c r="C18" s="2">
        <v>0</v>
      </c>
      <c r="D18" s="2"/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</row>
    <row r="19" spans="1:10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10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10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10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10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10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10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</row>
  </sheetData>
  <mergeCells count="1">
    <mergeCell ref="A1:J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zoomScaleNormal="100" workbookViewId="0">
      <selection activeCell="E2" sqref="E1:E1048576"/>
    </sheetView>
  </sheetViews>
  <sheetFormatPr baseColWidth="10" defaultColWidth="10.7109375" defaultRowHeight="12.75" x14ac:dyDescent="0.2"/>
  <cols>
    <col min="1" max="1" width="16" bestFit="1" customWidth="1"/>
    <col min="2" max="2" width="15.28515625" bestFit="1" customWidth="1"/>
    <col min="3" max="3" width="5.5703125" bestFit="1" customWidth="1"/>
    <col min="4" max="4" width="11.28515625" bestFit="1" customWidth="1"/>
    <col min="5" max="5" width="13.5703125" customWidth="1"/>
    <col min="6" max="6" width="10.42578125" bestFit="1" customWidth="1"/>
    <col min="7" max="7" width="11.28515625" bestFit="1" customWidth="1"/>
    <col min="8" max="8" width="34.7109375" bestFit="1" customWidth="1"/>
    <col min="9" max="9" width="17" bestFit="1" customWidth="1"/>
  </cols>
  <sheetData>
    <row r="1" spans="1:10" x14ac:dyDescent="0.2">
      <c r="A1" s="103" t="s">
        <v>2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10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f>ROUND(B3*4.33/31*C3,2)</f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10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10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10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f>ROUND(B6*4.33/31*C6,2)</f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</row>
    <row r="7" spans="1:10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10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10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>
        <f>ROUND(B9*4.33/31*C9,2)</f>
        <v>0</v>
      </c>
      <c r="H9" s="17">
        <f>SUM(E9:G9)</f>
        <v>0</v>
      </c>
      <c r="I9" s="87">
        <f>B9*400/40</f>
        <v>0</v>
      </c>
      <c r="J9" s="89">
        <f t="shared" si="0"/>
        <v>0</v>
      </c>
    </row>
    <row r="10" spans="1:10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10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10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</row>
    <row r="13" spans="1:10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10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10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>
        <f>ROUND(B15*4.33*1.2/31*C15,2)</f>
        <v>0</v>
      </c>
      <c r="H15" s="17">
        <f>SUM(E15:G15)</f>
        <v>0</v>
      </c>
      <c r="I15" s="33">
        <f>B15*400/40</f>
        <v>0</v>
      </c>
      <c r="J15" s="88">
        <f t="shared" si="0"/>
        <v>0</v>
      </c>
    </row>
    <row r="16" spans="1:10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10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10" x14ac:dyDescent="0.2">
      <c r="A18" s="73"/>
      <c r="B18" s="2">
        <v>0</v>
      </c>
      <c r="C18" s="2">
        <v>0</v>
      </c>
      <c r="D18" s="2"/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</row>
    <row r="19" spans="1:10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10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10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10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10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10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10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</row>
  </sheetData>
  <mergeCells count="1">
    <mergeCell ref="A1:J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zoomScaleNormal="100" workbookViewId="0">
      <selection activeCell="A2" sqref="A2:K27"/>
    </sheetView>
  </sheetViews>
  <sheetFormatPr baseColWidth="10" defaultColWidth="10.7109375" defaultRowHeight="12.75" x14ac:dyDescent="0.2"/>
  <cols>
    <col min="1" max="1" width="16" bestFit="1" customWidth="1"/>
    <col min="2" max="2" width="15.28515625" bestFit="1" customWidth="1"/>
    <col min="3" max="3" width="5.5703125" bestFit="1" customWidth="1"/>
    <col min="4" max="4" width="11.28515625" bestFit="1" customWidth="1"/>
    <col min="5" max="5" width="11.7109375" customWidth="1"/>
    <col min="6" max="6" width="10.42578125" bestFit="1" customWidth="1"/>
    <col min="7" max="7" width="11.28515625" bestFit="1" customWidth="1"/>
    <col min="8" max="8" width="34.7109375" bestFit="1" customWidth="1"/>
    <col min="9" max="9" width="17" bestFit="1" customWidth="1"/>
  </cols>
  <sheetData>
    <row r="1" spans="1:10" x14ac:dyDescent="0.2">
      <c r="A1" s="103" t="s">
        <v>3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10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f>ROUND(B3*4.33/31*C3,2)</f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10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10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10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f>ROUND(B6*4.33/31*C6,2)</f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</row>
    <row r="7" spans="1:10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10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10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>
        <f>ROUND(B9*4.33/31*C9,2)</f>
        <v>0</v>
      </c>
      <c r="H9" s="17">
        <f>SUM(E9:G9)</f>
        <v>0</v>
      </c>
      <c r="I9" s="87">
        <f>B9*400/40</f>
        <v>0</v>
      </c>
      <c r="J9" s="89">
        <f t="shared" si="0"/>
        <v>0</v>
      </c>
    </row>
    <row r="10" spans="1:10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10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10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</row>
    <row r="13" spans="1:10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10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10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>
        <f>ROUND(B15*4.33*1.2/31*C15,2)</f>
        <v>0</v>
      </c>
      <c r="H15" s="17">
        <f>SUM(E15:G15)</f>
        <v>0</v>
      </c>
      <c r="I15" s="33">
        <f>B15*400/40</f>
        <v>0</v>
      </c>
      <c r="J15" s="88">
        <f t="shared" si="0"/>
        <v>0</v>
      </c>
    </row>
    <row r="16" spans="1:10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10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10" x14ac:dyDescent="0.2">
      <c r="A18" s="73"/>
      <c r="B18" s="2">
        <v>0</v>
      </c>
      <c r="C18" s="2">
        <v>0</v>
      </c>
      <c r="D18" s="2"/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</row>
    <row r="19" spans="1:10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10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10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10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10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10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10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</row>
  </sheetData>
  <mergeCells count="1">
    <mergeCell ref="A1:J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zoomScaleNormal="100" workbookViewId="0">
      <selection activeCell="A2" sqref="A2:K27"/>
    </sheetView>
  </sheetViews>
  <sheetFormatPr baseColWidth="10" defaultColWidth="10.7109375" defaultRowHeight="12.75" x14ac:dyDescent="0.2"/>
  <cols>
    <col min="1" max="1" width="16.7109375" customWidth="1"/>
    <col min="2" max="2" width="15.28515625" bestFit="1" customWidth="1"/>
    <col min="3" max="3" width="5.5703125" bestFit="1" customWidth="1"/>
    <col min="4" max="4" width="11.28515625" bestFit="1" customWidth="1"/>
    <col min="5" max="5" width="12.28515625" customWidth="1"/>
    <col min="6" max="6" width="10.42578125" bestFit="1" customWidth="1"/>
    <col min="7" max="7" width="11.28515625" customWidth="1"/>
    <col min="8" max="8" width="34.7109375" bestFit="1" customWidth="1"/>
    <col min="9" max="9" width="17" bestFit="1" customWidth="1"/>
  </cols>
  <sheetData>
    <row r="1" spans="1:10" x14ac:dyDescent="0.2">
      <c r="A1" s="103" t="s">
        <v>4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10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f>ROUND(B3*4.33/31*C3,2)</f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10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10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10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f>ROUND(B6*4.33/31*C6,2)</f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</row>
    <row r="7" spans="1:10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10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10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>
        <f>ROUND(B9*4.33/31*C9,2)</f>
        <v>0</v>
      </c>
      <c r="H9" s="17">
        <f>SUM(E9:G9)</f>
        <v>0</v>
      </c>
      <c r="I9" s="87">
        <f>B9*400/40</f>
        <v>0</v>
      </c>
      <c r="J9" s="89">
        <f t="shared" si="0"/>
        <v>0</v>
      </c>
    </row>
    <row r="10" spans="1:10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10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10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</row>
    <row r="13" spans="1:10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10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10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>
        <f>ROUND(B15*4.33*1.2/31*C15,2)</f>
        <v>0</v>
      </c>
      <c r="H15" s="17">
        <f>SUM(E15:G15)</f>
        <v>0</v>
      </c>
      <c r="I15" s="33">
        <f>B15*400/40</f>
        <v>0</v>
      </c>
      <c r="J15" s="88">
        <f t="shared" si="0"/>
        <v>0</v>
      </c>
    </row>
    <row r="16" spans="1:10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10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10" x14ac:dyDescent="0.2">
      <c r="A18" s="73"/>
      <c r="B18" s="2">
        <v>0</v>
      </c>
      <c r="C18" s="2">
        <v>0</v>
      </c>
      <c r="D18" s="2"/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</row>
    <row r="19" spans="1:10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10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10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10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10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10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10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</row>
  </sheetData>
  <mergeCells count="1">
    <mergeCell ref="A1:J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W25"/>
  <sheetViews>
    <sheetView topLeftCell="B1" zoomScaleNormal="100" workbookViewId="0">
      <selection activeCell="B38" sqref="B38"/>
    </sheetView>
  </sheetViews>
  <sheetFormatPr baseColWidth="10" defaultColWidth="10.7109375" defaultRowHeight="12.75" x14ac:dyDescent="0.2"/>
  <cols>
    <col min="1" max="1" width="15.85546875" bestFit="1" customWidth="1"/>
    <col min="2" max="2" width="15.28515625" bestFit="1" customWidth="1"/>
    <col min="3" max="3" width="5.5703125" bestFit="1" customWidth="1"/>
    <col min="4" max="4" width="11.28515625" bestFit="1" customWidth="1"/>
    <col min="5" max="5" width="11.85546875" bestFit="1" customWidth="1"/>
    <col min="6" max="6" width="18.85546875" bestFit="1" customWidth="1"/>
    <col min="7" max="7" width="11.42578125" customWidth="1"/>
    <col min="8" max="8" width="34.7109375" bestFit="1" customWidth="1"/>
    <col min="9" max="9" width="17" bestFit="1" customWidth="1"/>
    <col min="10" max="10" width="12.85546875" customWidth="1"/>
  </cols>
  <sheetData>
    <row r="1" spans="1:205" x14ac:dyDescent="0.2">
      <c r="A1" s="103" t="s">
        <v>5</v>
      </c>
      <c r="B1" s="104"/>
      <c r="C1" s="104"/>
      <c r="D1" s="104"/>
      <c r="E1" s="104"/>
      <c r="F1" s="104"/>
      <c r="G1" s="104"/>
      <c r="H1" s="104"/>
      <c r="I1" s="104"/>
      <c r="J1" s="105"/>
      <c r="N1" s="6"/>
    </row>
    <row r="2" spans="1:205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205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f>ROUND(B3*4.33/31*C3,2)</f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205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205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205" s="12" customFormat="1" ht="12" customHeight="1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f>ROUND(B6*4.33/31*C6,2)</f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</row>
    <row r="7" spans="1:205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205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205" s="12" customFormat="1" ht="15.75" customHeight="1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>
        <f>ROUND(B9*4.33/31*C9,2)</f>
        <v>0</v>
      </c>
      <c r="H9" s="17">
        <f>SUM(E9:G9)</f>
        <v>0</v>
      </c>
      <c r="I9" s="87">
        <f>B9*400/40</f>
        <v>0</v>
      </c>
      <c r="J9" s="89">
        <f t="shared" si="0"/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</row>
    <row r="10" spans="1:205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205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205" s="12" customFormat="1" ht="11.25" customHeight="1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</row>
    <row r="13" spans="1:205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205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205" s="12" customFormat="1" ht="14.25" customHeight="1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>
        <f>ROUND(B15*4.33*1.2/31*C15,2)</f>
        <v>0</v>
      </c>
      <c r="H15" s="17">
        <f>SUM(E15:G15)</f>
        <v>0</v>
      </c>
      <c r="I15" s="33">
        <f>B15*400/40</f>
        <v>0</v>
      </c>
      <c r="J15" s="88">
        <f t="shared" si="0"/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</row>
    <row r="16" spans="1:205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205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205" s="12" customFormat="1" ht="17.25" customHeight="1" x14ac:dyDescent="0.2">
      <c r="A18" s="73"/>
      <c r="B18" s="2">
        <v>0</v>
      </c>
      <c r="C18" s="2">
        <v>0</v>
      </c>
      <c r="D18" s="2"/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</row>
    <row r="19" spans="1:205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205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205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205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205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205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205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  <c r="N25" s="6"/>
    </row>
  </sheetData>
  <mergeCells count="1">
    <mergeCell ref="A1:J1"/>
  </mergeCells>
  <pageMargins left="0.7" right="0.7" top="0.78740157499999996" bottom="0.78740157499999996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I36"/>
  <sheetViews>
    <sheetView zoomScaleNormal="100" workbookViewId="0">
      <selection activeCell="A2" sqref="A2:K33"/>
    </sheetView>
  </sheetViews>
  <sheetFormatPr baseColWidth="10" defaultColWidth="9.140625" defaultRowHeight="12.75" x14ac:dyDescent="0.2"/>
  <cols>
    <col min="1" max="1" width="20.7109375" bestFit="1" customWidth="1"/>
    <col min="2" max="2" width="15.28515625" bestFit="1" customWidth="1"/>
    <col min="3" max="3" width="8.42578125" bestFit="1" customWidth="1"/>
    <col min="4" max="4" width="11.28515625" bestFit="1" customWidth="1"/>
    <col min="5" max="5" width="13.28515625" customWidth="1"/>
    <col min="6" max="6" width="18.85546875" bestFit="1" customWidth="1"/>
    <col min="7" max="7" width="11.28515625" bestFit="1" customWidth="1"/>
    <col min="8" max="8" width="34.7109375" bestFit="1" customWidth="1"/>
    <col min="9" max="9" width="17" bestFit="1" customWidth="1"/>
    <col min="10" max="10" width="16.140625" bestFit="1" customWidth="1"/>
    <col min="11" max="11" width="13" bestFit="1" customWidth="1"/>
    <col min="12" max="12" width="14.5703125" bestFit="1" customWidth="1"/>
    <col min="13" max="258" width="11.42578125" customWidth="1"/>
  </cols>
  <sheetData>
    <row r="1" spans="1:425" x14ac:dyDescent="0.2">
      <c r="A1" s="103" t="s">
        <v>6</v>
      </c>
      <c r="B1" s="104"/>
      <c r="C1" s="104"/>
      <c r="D1" s="104"/>
      <c r="E1" s="104"/>
      <c r="F1" s="104"/>
      <c r="G1" s="104"/>
      <c r="H1" s="104"/>
      <c r="I1" s="104"/>
      <c r="J1" s="105"/>
      <c r="N1" s="6"/>
    </row>
    <row r="2" spans="1:425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425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f>ROUND(B3*4.33/31*C3,2)</f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425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425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425" s="12" customFormat="1" ht="16.5" customHeight="1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f>ROUND(B6*4.33/31*C6,2)</f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  <c r="K6"/>
      <c r="L6" s="5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</row>
    <row r="7" spans="1:425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425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425" s="12" customFormat="1" ht="12.75" customHeight="1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>
        <f>ROUND(B9*4.33/31*C9,2)</f>
        <v>0</v>
      </c>
      <c r="H9" s="17">
        <f>SUM(E9:G9)</f>
        <v>0</v>
      </c>
      <c r="I9" s="87">
        <f>B9*400/40</f>
        <v>0</v>
      </c>
      <c r="J9" s="89">
        <f t="shared" si="0"/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</row>
    <row r="10" spans="1:425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425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425" s="12" customFormat="1" ht="12.75" customHeight="1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</row>
    <row r="13" spans="1:425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425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425" s="12" customFormat="1" ht="15.75" customHeight="1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>
        <f>ROUND(B15*4.33*1.2/31*C15,2)</f>
        <v>0</v>
      </c>
      <c r="H15" s="17">
        <f>SUM(E15:G15)</f>
        <v>0</v>
      </c>
      <c r="I15" s="33">
        <f>B15*400/40</f>
        <v>0</v>
      </c>
      <c r="J15" s="88">
        <f t="shared" si="0"/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</row>
    <row r="16" spans="1:425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425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425" s="12" customFormat="1" ht="17.25" customHeight="1" x14ac:dyDescent="0.2">
      <c r="A18" s="73"/>
      <c r="B18" s="2">
        <v>0</v>
      </c>
      <c r="C18" s="2">
        <v>0</v>
      </c>
      <c r="D18" s="2"/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</row>
    <row r="19" spans="1:425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425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425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425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425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425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425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</row>
    <row r="34" spans="1:9" x14ac:dyDescent="0.2">
      <c r="H34" s="1"/>
      <c r="I34" s="4"/>
    </row>
    <row r="36" spans="1:9" x14ac:dyDescent="0.2">
      <c r="A36" s="3"/>
      <c r="B36" s="3"/>
      <c r="C36" s="3"/>
      <c r="D36" s="3"/>
      <c r="E36" s="3"/>
      <c r="F36" s="3"/>
    </row>
  </sheetData>
  <mergeCells count="1">
    <mergeCell ref="A1:J1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I36"/>
  <sheetViews>
    <sheetView zoomScaleNormal="100" workbookViewId="0">
      <selection activeCell="H38" sqref="H38"/>
    </sheetView>
  </sheetViews>
  <sheetFormatPr baseColWidth="10" defaultColWidth="9.140625" defaultRowHeight="12.75" x14ac:dyDescent="0.2"/>
  <cols>
    <col min="1" max="1" width="20.7109375" bestFit="1" customWidth="1"/>
    <col min="2" max="2" width="15.28515625" bestFit="1" customWidth="1"/>
    <col min="3" max="3" width="8.42578125" bestFit="1" customWidth="1"/>
    <col min="4" max="4" width="11.28515625" bestFit="1" customWidth="1"/>
    <col min="5" max="5" width="11.85546875" bestFit="1" customWidth="1"/>
    <col min="6" max="6" width="18.85546875" bestFit="1" customWidth="1"/>
    <col min="7" max="7" width="11.5703125" bestFit="1" customWidth="1"/>
    <col min="8" max="8" width="34.7109375" bestFit="1" customWidth="1"/>
    <col min="9" max="9" width="17" bestFit="1" customWidth="1"/>
    <col min="10" max="10" width="16.140625" bestFit="1" customWidth="1"/>
    <col min="11" max="11" width="13" bestFit="1" customWidth="1"/>
    <col min="12" max="12" width="14.5703125" bestFit="1" customWidth="1"/>
    <col min="13" max="258" width="11.42578125" customWidth="1"/>
  </cols>
  <sheetData>
    <row r="1" spans="1:425" x14ac:dyDescent="0.2">
      <c r="A1" s="103" t="s">
        <v>7</v>
      </c>
      <c r="B1" s="104"/>
      <c r="C1" s="104"/>
      <c r="D1" s="104"/>
      <c r="E1" s="104"/>
      <c r="F1" s="104"/>
      <c r="G1" s="104"/>
      <c r="H1" s="104"/>
      <c r="I1" s="104"/>
      <c r="J1" s="105"/>
      <c r="N1" s="6"/>
    </row>
    <row r="2" spans="1:425" x14ac:dyDescent="0.2">
      <c r="A2" s="70" t="s">
        <v>0</v>
      </c>
      <c r="B2" s="13" t="s">
        <v>16</v>
      </c>
      <c r="C2" s="15" t="s">
        <v>15</v>
      </c>
      <c r="D2" s="91" t="s">
        <v>36</v>
      </c>
      <c r="E2" s="23" t="s">
        <v>17</v>
      </c>
      <c r="F2" s="14" t="s">
        <v>11</v>
      </c>
      <c r="G2" s="14" t="s">
        <v>18</v>
      </c>
      <c r="H2" s="20" t="s">
        <v>12</v>
      </c>
      <c r="I2" s="21" t="s">
        <v>34</v>
      </c>
      <c r="J2" s="71" t="s">
        <v>23</v>
      </c>
    </row>
    <row r="3" spans="1:425" x14ac:dyDescent="0.2">
      <c r="A3" s="72"/>
      <c r="B3" s="2">
        <v>40</v>
      </c>
      <c r="C3" s="2">
        <v>31</v>
      </c>
      <c r="D3" s="2">
        <v>6</v>
      </c>
      <c r="E3" s="16">
        <f>ROUND((B3*D3*4.33)*C3/31,2)</f>
        <v>1039.2</v>
      </c>
      <c r="F3" s="17">
        <v>60</v>
      </c>
      <c r="G3" s="17">
        <f>ROUND(B3*4.33/31*C3,2)</f>
        <v>173.2</v>
      </c>
      <c r="H3" s="17">
        <f>SUM(E3:G3)</f>
        <v>1272.4000000000001</v>
      </c>
      <c r="I3" s="33">
        <f>B3*400/40</f>
        <v>400</v>
      </c>
      <c r="J3" s="88">
        <f>H3+H4-I3</f>
        <v>872.40000000000009</v>
      </c>
    </row>
    <row r="4" spans="1:425" x14ac:dyDescent="0.2">
      <c r="A4" s="73" t="s">
        <v>25</v>
      </c>
      <c r="B4" s="2"/>
      <c r="C4" s="2"/>
      <c r="D4" s="2"/>
      <c r="E4" s="16">
        <f>ROUND(B4*D4,2)</f>
        <v>0</v>
      </c>
      <c r="F4" s="17"/>
      <c r="G4" s="74">
        <f>ROUND(B4,2)</f>
        <v>0</v>
      </c>
      <c r="H4" s="17">
        <f>SUM(E4:G4)</f>
        <v>0</v>
      </c>
      <c r="I4" s="33">
        <f>B4*400/40</f>
        <v>0</v>
      </c>
      <c r="J4" s="88">
        <f>H4+H5-I4</f>
        <v>0</v>
      </c>
    </row>
    <row r="5" spans="1:425" x14ac:dyDescent="0.2">
      <c r="A5" s="75"/>
      <c r="B5" s="76"/>
      <c r="C5" s="76"/>
      <c r="D5" s="76"/>
      <c r="E5" s="18"/>
      <c r="F5" s="19"/>
      <c r="G5" s="77"/>
      <c r="H5" s="19"/>
      <c r="I5" s="22"/>
      <c r="J5" s="78"/>
    </row>
    <row r="6" spans="1:425" s="12" customFormat="1" ht="13.5" customHeight="1" x14ac:dyDescent="0.2">
      <c r="A6" s="73"/>
      <c r="B6" s="2">
        <v>40</v>
      </c>
      <c r="C6" s="2">
        <v>31</v>
      </c>
      <c r="D6" s="2">
        <v>6</v>
      </c>
      <c r="E6" s="16">
        <f>ROUND((B6*D6*4.33)*C6/31,2)</f>
        <v>1039.2</v>
      </c>
      <c r="F6" s="17">
        <v>60</v>
      </c>
      <c r="G6" s="17">
        <f>ROUND(B6*4.33/31*C6,2)</f>
        <v>173.2</v>
      </c>
      <c r="H6" s="17">
        <f>SUM(E6:G6)</f>
        <v>1272.4000000000001</v>
      </c>
      <c r="I6" s="33">
        <f>B6*400/40</f>
        <v>400</v>
      </c>
      <c r="J6" s="88">
        <f t="shared" ref="J6:J19" si="0">H6+H7-I6</f>
        <v>872.40000000000009</v>
      </c>
      <c r="K6"/>
      <c r="L6" s="5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</row>
    <row r="7" spans="1:425" x14ac:dyDescent="0.2">
      <c r="A7" s="73" t="s">
        <v>25</v>
      </c>
      <c r="B7" s="2"/>
      <c r="C7" s="2"/>
      <c r="D7" s="2"/>
      <c r="E7" s="16">
        <f>ROUND(B7*D7,2)</f>
        <v>0</v>
      </c>
      <c r="F7" s="17"/>
      <c r="G7" s="74">
        <f>ROUND(B7,2)</f>
        <v>0</v>
      </c>
      <c r="H7" s="17">
        <f>SUM(E7:G7)</f>
        <v>0</v>
      </c>
      <c r="I7" s="33">
        <f>B7*400/40</f>
        <v>0</v>
      </c>
      <c r="J7" s="88">
        <f t="shared" si="0"/>
        <v>0</v>
      </c>
    </row>
    <row r="8" spans="1:425" x14ac:dyDescent="0.2">
      <c r="A8" s="75"/>
      <c r="B8" s="76"/>
      <c r="C8" s="76"/>
      <c r="D8" s="76"/>
      <c r="E8" s="18"/>
      <c r="F8" s="19"/>
      <c r="G8" s="77"/>
      <c r="H8" s="19"/>
      <c r="I8" s="22"/>
      <c r="J8" s="78"/>
    </row>
    <row r="9" spans="1:425" s="12" customFormat="1" ht="13.5" customHeight="1" x14ac:dyDescent="0.2">
      <c r="A9" s="73"/>
      <c r="B9" s="2"/>
      <c r="C9" s="2">
        <v>31</v>
      </c>
      <c r="D9" s="2"/>
      <c r="E9" s="16">
        <f>ROUND((B9*D9*4.33)*C9/31,2)</f>
        <v>0</v>
      </c>
      <c r="F9" s="17"/>
      <c r="G9" s="17">
        <f>ROUND(B9*4.33/31*C9,2)</f>
        <v>0</v>
      </c>
      <c r="H9" s="17">
        <f>SUM(E9:G9)</f>
        <v>0</v>
      </c>
      <c r="I9" s="87">
        <f>B9*400/40</f>
        <v>0</v>
      </c>
      <c r="J9" s="89">
        <f t="shared" si="0"/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</row>
    <row r="10" spans="1:425" x14ac:dyDescent="0.2">
      <c r="A10" s="73" t="s">
        <v>25</v>
      </c>
      <c r="B10" s="2"/>
      <c r="C10" s="2"/>
      <c r="D10" s="2"/>
      <c r="E10" s="16">
        <f>ROUND(B10*D10,2)</f>
        <v>0</v>
      </c>
      <c r="F10" s="17"/>
      <c r="G10" s="74">
        <f>ROUND(B10,2)</f>
        <v>0</v>
      </c>
      <c r="H10" s="17">
        <f>SUM(E10:G10)</f>
        <v>0</v>
      </c>
      <c r="I10" s="87">
        <f>B10*400/40</f>
        <v>0</v>
      </c>
      <c r="J10" s="89">
        <f t="shared" si="0"/>
        <v>0</v>
      </c>
    </row>
    <row r="11" spans="1:425" x14ac:dyDescent="0.2">
      <c r="A11" s="75"/>
      <c r="B11" s="76"/>
      <c r="C11" s="76"/>
      <c r="D11" s="76"/>
      <c r="E11" s="18"/>
      <c r="F11" s="19"/>
      <c r="G11" s="77"/>
      <c r="H11" s="19"/>
      <c r="I11" s="22"/>
      <c r="J11" s="78"/>
    </row>
    <row r="12" spans="1:425" s="12" customFormat="1" ht="12.75" customHeight="1" x14ac:dyDescent="0.2">
      <c r="A12" s="73"/>
      <c r="B12" s="2"/>
      <c r="C12" s="2">
        <v>31</v>
      </c>
      <c r="D12" s="2"/>
      <c r="E12" s="16">
        <f>ROUND((B12*D12*4.33)*C12/31,2)</f>
        <v>0</v>
      </c>
      <c r="F12" s="17"/>
      <c r="G12" s="17"/>
      <c r="H12" s="17">
        <f>SUM(E12:G12)</f>
        <v>0</v>
      </c>
      <c r="I12" s="33">
        <f>B12*400/40</f>
        <v>0</v>
      </c>
      <c r="J12" s="88">
        <f t="shared" si="0"/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</row>
    <row r="13" spans="1:425" x14ac:dyDescent="0.2">
      <c r="A13" s="73" t="s">
        <v>25</v>
      </c>
      <c r="B13" s="2"/>
      <c r="C13" s="2"/>
      <c r="D13" s="2"/>
      <c r="E13" s="16">
        <f>ROUND(B13*D13,2)</f>
        <v>0</v>
      </c>
      <c r="F13" s="17"/>
      <c r="G13" s="74">
        <f>ROUND(B13,2)</f>
        <v>0</v>
      </c>
      <c r="H13" s="17">
        <f>SUM(E13:G13)</f>
        <v>0</v>
      </c>
      <c r="I13" s="33">
        <f>B13*400/40</f>
        <v>0</v>
      </c>
      <c r="J13" s="88">
        <f t="shared" si="0"/>
        <v>0</v>
      </c>
    </row>
    <row r="14" spans="1:425" x14ac:dyDescent="0.2">
      <c r="A14" s="75"/>
      <c r="B14" s="76"/>
      <c r="C14" s="76"/>
      <c r="D14" s="76"/>
      <c r="E14" s="18"/>
      <c r="F14" s="19"/>
      <c r="G14" s="77"/>
      <c r="H14" s="19"/>
      <c r="I14" s="22"/>
      <c r="J14" s="78"/>
    </row>
    <row r="15" spans="1:425" s="12" customFormat="1" ht="17.25" customHeight="1" x14ac:dyDescent="0.2">
      <c r="A15" s="73"/>
      <c r="B15" s="2"/>
      <c r="C15" s="2">
        <v>31</v>
      </c>
      <c r="D15" s="2"/>
      <c r="E15" s="16">
        <f>ROUND((B15*D15*4.33)*C15/31,2)</f>
        <v>0</v>
      </c>
      <c r="F15" s="17"/>
      <c r="G15" s="17">
        <f>ROUND(B15*4.33*1.2/31*C15,2)</f>
        <v>0</v>
      </c>
      <c r="H15" s="17">
        <f>SUM(E15:G15)</f>
        <v>0</v>
      </c>
      <c r="I15" s="33">
        <f>B15*400/40</f>
        <v>0</v>
      </c>
      <c r="J15" s="88">
        <f t="shared" si="0"/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</row>
    <row r="16" spans="1:425" x14ac:dyDescent="0.2">
      <c r="A16" s="73" t="s">
        <v>25</v>
      </c>
      <c r="B16" s="2"/>
      <c r="C16" s="2"/>
      <c r="D16" s="2"/>
      <c r="E16" s="16">
        <f>ROUND(B16*D16,2)</f>
        <v>0</v>
      </c>
      <c r="F16" s="17"/>
      <c r="G16" s="74">
        <f>ROUND(B16,2)</f>
        <v>0</v>
      </c>
      <c r="H16" s="17">
        <f>SUM(E16:G16)</f>
        <v>0</v>
      </c>
      <c r="I16" s="33">
        <f>B16*400/40</f>
        <v>0</v>
      </c>
      <c r="J16" s="88">
        <f t="shared" si="0"/>
        <v>0</v>
      </c>
    </row>
    <row r="17" spans="1:425" x14ac:dyDescent="0.2">
      <c r="A17" s="75"/>
      <c r="B17" s="76"/>
      <c r="C17" s="76"/>
      <c r="D17" s="76"/>
      <c r="E17" s="18"/>
      <c r="F17" s="19"/>
      <c r="G17" s="77"/>
      <c r="H17" s="19"/>
      <c r="I17" s="22"/>
      <c r="J17" s="78"/>
    </row>
    <row r="18" spans="1:425" s="12" customFormat="1" ht="14.25" customHeight="1" x14ac:dyDescent="0.2">
      <c r="A18" s="73"/>
      <c r="B18" s="2">
        <v>0</v>
      </c>
      <c r="C18" s="2">
        <v>0</v>
      </c>
      <c r="D18" s="2"/>
      <c r="E18" s="16">
        <f>ROUND((B18*D18*4.33)*C18/31,2)</f>
        <v>0</v>
      </c>
      <c r="F18" s="17"/>
      <c r="G18" s="17">
        <f>ROUND(B18*4.33/31*C18,2)</f>
        <v>0</v>
      </c>
      <c r="H18" s="17">
        <f>SUM(E18:G18)</f>
        <v>0</v>
      </c>
      <c r="I18" s="33">
        <f>B18*400/40</f>
        <v>0</v>
      </c>
      <c r="J18" s="88">
        <f t="shared" si="0"/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</row>
    <row r="19" spans="1:425" x14ac:dyDescent="0.2">
      <c r="A19" s="73"/>
      <c r="B19" s="2"/>
      <c r="C19" s="2"/>
      <c r="D19" s="2"/>
      <c r="E19" s="16">
        <f>ROUND(B19*D19,2)</f>
        <v>0</v>
      </c>
      <c r="F19" s="17"/>
      <c r="G19" s="74">
        <f>ROUND(B19,2)</f>
        <v>0</v>
      </c>
      <c r="H19" s="17">
        <f>SUM(E19:G19)</f>
        <v>0</v>
      </c>
      <c r="I19" s="33">
        <f>B19*400/40</f>
        <v>0</v>
      </c>
      <c r="J19" s="88">
        <f t="shared" si="0"/>
        <v>0</v>
      </c>
    </row>
    <row r="20" spans="1:425" x14ac:dyDescent="0.2">
      <c r="A20" s="75"/>
      <c r="B20" s="76"/>
      <c r="C20" s="76"/>
      <c r="D20" s="76"/>
      <c r="E20" s="18"/>
      <c r="F20" s="19"/>
      <c r="G20" s="77"/>
      <c r="H20" s="19"/>
      <c r="I20" s="22"/>
      <c r="J20" s="78"/>
    </row>
    <row r="21" spans="1:425" x14ac:dyDescent="0.2">
      <c r="A21" s="73"/>
      <c r="B21" s="2">
        <v>0</v>
      </c>
      <c r="C21" s="2">
        <v>0</v>
      </c>
      <c r="D21" s="2"/>
      <c r="E21" s="16">
        <f>ROUND((B21*D21*4.33)*C21/31,2)</f>
        <v>0</v>
      </c>
      <c r="F21" s="17"/>
      <c r="G21" s="17">
        <f>ROUND(B21*4.33/31*C21,2)</f>
        <v>0</v>
      </c>
      <c r="H21" s="17">
        <f>SUM(E21:G21)</f>
        <v>0</v>
      </c>
      <c r="I21" s="33">
        <f>B21*400/40</f>
        <v>0</v>
      </c>
      <c r="J21" s="88"/>
    </row>
    <row r="22" spans="1:425" x14ac:dyDescent="0.2">
      <c r="A22" s="73" t="s">
        <v>35</v>
      </c>
      <c r="B22" s="2"/>
      <c r="C22" s="2">
        <v>31</v>
      </c>
      <c r="D22" s="2"/>
      <c r="E22" s="16">
        <f>ROUND(B22*0.5,2)</f>
        <v>0</v>
      </c>
      <c r="F22" s="17"/>
      <c r="G22" s="74"/>
      <c r="H22" s="17">
        <f>SUM(E22:G22)</f>
        <v>0</v>
      </c>
      <c r="I22" s="33"/>
      <c r="J22" s="88">
        <f>H22+H23-I22</f>
        <v>0</v>
      </c>
    </row>
    <row r="23" spans="1:425" x14ac:dyDescent="0.2">
      <c r="A23" s="73"/>
      <c r="B23" s="2"/>
      <c r="C23" s="2"/>
      <c r="D23" s="2"/>
      <c r="E23" s="17"/>
      <c r="F23" s="17"/>
      <c r="G23" s="74"/>
      <c r="H23" s="17"/>
      <c r="I23" s="79"/>
      <c r="J23" s="80"/>
    </row>
    <row r="24" spans="1:425" x14ac:dyDescent="0.2">
      <c r="A24" s="72"/>
      <c r="B24" s="2"/>
      <c r="C24" s="2"/>
      <c r="D24" s="2"/>
      <c r="E24" s="17"/>
      <c r="F24" s="17"/>
      <c r="G24" s="74"/>
      <c r="H24" s="17"/>
      <c r="I24" s="17"/>
      <c r="J24" s="81"/>
    </row>
    <row r="25" spans="1:425" ht="13.5" thickBot="1" x14ac:dyDescent="0.25">
      <c r="A25" s="82" t="s">
        <v>12</v>
      </c>
      <c r="B25" s="83"/>
      <c r="C25" s="83"/>
      <c r="D25" s="83"/>
      <c r="E25" s="84">
        <f t="shared" ref="E25:J25" si="1">SUM(E3:E24)</f>
        <v>2078.4</v>
      </c>
      <c r="F25" s="84">
        <f t="shared" si="1"/>
        <v>120</v>
      </c>
      <c r="G25" s="85">
        <f t="shared" si="1"/>
        <v>346.4</v>
      </c>
      <c r="H25" s="84">
        <f t="shared" si="1"/>
        <v>2544.8000000000002</v>
      </c>
      <c r="I25" s="84">
        <f t="shared" si="1"/>
        <v>800</v>
      </c>
      <c r="J25" s="86">
        <f t="shared" si="1"/>
        <v>1744.8000000000002</v>
      </c>
    </row>
    <row r="34" spans="1:9" x14ac:dyDescent="0.2">
      <c r="H34" s="1"/>
      <c r="I34" s="4"/>
    </row>
    <row r="36" spans="1:9" x14ac:dyDescent="0.2">
      <c r="A36" s="3"/>
      <c r="B36" s="3"/>
      <c r="C36" s="3"/>
      <c r="D36" s="3"/>
      <c r="E36" s="3"/>
      <c r="F36" s="3"/>
    </row>
  </sheetData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Januar</vt:lpstr>
      <vt:lpstr>Februar</vt:lpstr>
      <vt:lpstr>März</vt:lpstr>
      <vt:lpstr>April</vt:lpstr>
      <vt:lpstr>Mai</vt:lpstr>
      <vt:lpstr>Juni</vt:lpstr>
      <vt:lpstr>Juli</vt:lpstr>
      <vt:lpstr>August </vt:lpstr>
      <vt:lpstr>September </vt:lpstr>
      <vt:lpstr>Oktober </vt:lpstr>
      <vt:lpstr>November </vt:lpstr>
      <vt:lpstr>Dezember </vt:lpstr>
      <vt:lpstr>BKP - Gesamt</vt:lpstr>
      <vt:lpstr>'BKP - Gesamt'!Druckbereich</vt:lpstr>
    </vt:vector>
  </TitlesOfParts>
  <Company>Hellertec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Angelika Schreiweis</cp:lastModifiedBy>
  <cp:lastPrinted>2023-08-12T15:08:18Z</cp:lastPrinted>
  <dcterms:created xsi:type="dcterms:W3CDTF">2013-04-14T06:40:18Z</dcterms:created>
  <dcterms:modified xsi:type="dcterms:W3CDTF">2025-11-28T18:17:22Z</dcterms:modified>
</cp:coreProperties>
</file>